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14940" windowHeight="9225" tabRatio="217"/>
  </bookViews>
  <sheets>
    <sheet name="pub-06-14" sheetId="1" r:id="rId1"/>
    <sheet name="Увязки" sheetId="5" r:id="rId2"/>
  </sheets>
  <definedNames>
    <definedName name="_xlnm._FilterDatabase" localSheetId="1" hidden="1">Увязки!$A$14:$E$23</definedName>
    <definedName name="_xlnm.Print_Area" localSheetId="0">'pub-06-14'!$A$1:$J$120</definedName>
    <definedName name="_xlnm.Print_Titles" localSheetId="0">'pub-06-14'!$2:$6</definedName>
  </definedNames>
  <calcPr calcId="145621"/>
  <webPublishing codePage="0"/>
</workbook>
</file>

<file path=xl/calcChain.xml><?xml version="1.0" encoding="utf-8"?>
<calcChain xmlns="http://schemas.openxmlformats.org/spreadsheetml/2006/main">
  <c r="C111" i="1" l="1"/>
  <c r="C110" i="1"/>
  <c r="D111" i="1"/>
  <c r="D110" i="1"/>
  <c r="C78" i="1"/>
  <c r="C79" i="1"/>
  <c r="D79" i="1"/>
  <c r="D78" i="1"/>
  <c r="C72" i="1"/>
  <c r="C73" i="1"/>
  <c r="D73" i="1"/>
  <c r="D72" i="1"/>
  <c r="C40" i="1"/>
  <c r="C41" i="1"/>
  <c r="D41" i="1"/>
  <c r="D40" i="1"/>
  <c r="C35" i="1"/>
  <c r="C34" i="1"/>
  <c r="D34" i="1"/>
  <c r="D35" i="1"/>
  <c r="E110" i="1" l="1"/>
  <c r="E78" i="1"/>
  <c r="D62" i="5" s="1"/>
  <c r="E72" i="1"/>
  <c r="E40" i="1"/>
  <c r="D117" i="5" s="1"/>
  <c r="E34" i="1"/>
  <c r="B19" i="5"/>
  <c r="C19" i="5" s="1"/>
  <c r="D19" i="5"/>
  <c r="D190" i="5"/>
  <c r="B190" i="5"/>
  <c r="D189" i="5"/>
  <c r="B189" i="5"/>
  <c r="D188" i="5"/>
  <c r="B188" i="5"/>
  <c r="D187" i="5"/>
  <c r="B187" i="5"/>
  <c r="D186" i="5"/>
  <c r="B186" i="5"/>
  <c r="D185" i="5"/>
  <c r="B185" i="5"/>
  <c r="D184" i="5"/>
  <c r="B184" i="5"/>
  <c r="D183" i="5"/>
  <c r="B183" i="5"/>
  <c r="D182" i="5"/>
  <c r="B182" i="5"/>
  <c r="D181" i="5"/>
  <c r="B181" i="5"/>
  <c r="D180" i="5"/>
  <c r="B180" i="5"/>
  <c r="D179" i="5"/>
  <c r="B179" i="5"/>
  <c r="D178" i="5"/>
  <c r="B178" i="5"/>
  <c r="D177" i="5"/>
  <c r="B177" i="5"/>
  <c r="D176" i="5"/>
  <c r="B176" i="5"/>
  <c r="D175" i="5"/>
  <c r="B175" i="5"/>
  <c r="D174" i="5"/>
  <c r="B174" i="5"/>
  <c r="D173" i="5"/>
  <c r="B173" i="5"/>
  <c r="D172" i="5"/>
  <c r="B172" i="5"/>
  <c r="D171" i="5"/>
  <c r="B171" i="5"/>
  <c r="D170" i="5"/>
  <c r="B170" i="5"/>
  <c r="D169" i="5"/>
  <c r="B169" i="5"/>
  <c r="D168" i="5"/>
  <c r="B168" i="5"/>
  <c r="D167" i="5"/>
  <c r="B167" i="5"/>
  <c r="D166" i="5"/>
  <c r="B166" i="5"/>
  <c r="D165" i="5"/>
  <c r="B165" i="5"/>
  <c r="D164" i="5"/>
  <c r="B164" i="5"/>
  <c r="D163" i="5"/>
  <c r="B163" i="5"/>
  <c r="D162" i="5"/>
  <c r="B162" i="5"/>
  <c r="D161" i="5"/>
  <c r="B161" i="5"/>
  <c r="D160" i="5"/>
  <c r="B160" i="5"/>
  <c r="D159" i="5"/>
  <c r="B159" i="5"/>
  <c r="D158" i="5"/>
  <c r="B158" i="5"/>
  <c r="D157" i="5"/>
  <c r="B157" i="5"/>
  <c r="D156" i="5"/>
  <c r="B156" i="5"/>
  <c r="D155" i="5"/>
  <c r="B155" i="5"/>
  <c r="D154" i="5"/>
  <c r="B154" i="5"/>
  <c r="D153" i="5"/>
  <c r="B153" i="5"/>
  <c r="D152" i="5"/>
  <c r="B152" i="5"/>
  <c r="D151" i="5"/>
  <c r="B151" i="5"/>
  <c r="D150" i="5"/>
  <c r="B150" i="5"/>
  <c r="D149" i="5"/>
  <c r="B149" i="5"/>
  <c r="D148" i="5"/>
  <c r="B148" i="5"/>
  <c r="D147" i="5"/>
  <c r="B147" i="5"/>
  <c r="D146" i="5"/>
  <c r="B146" i="5"/>
  <c r="D145" i="5"/>
  <c r="B145" i="5"/>
  <c r="D144" i="5"/>
  <c r="B144" i="5"/>
  <c r="D143" i="5"/>
  <c r="B143" i="5"/>
  <c r="D142" i="5"/>
  <c r="B142" i="5"/>
  <c r="D141" i="5"/>
  <c r="B141" i="5"/>
  <c r="D140" i="5"/>
  <c r="B140" i="5"/>
  <c r="D139" i="5"/>
  <c r="B139" i="5"/>
  <c r="D138" i="5"/>
  <c r="B138" i="5"/>
  <c r="D137" i="5"/>
  <c r="B137" i="5"/>
  <c r="D136" i="5"/>
  <c r="B136" i="5"/>
  <c r="D135" i="5"/>
  <c r="B135" i="5"/>
  <c r="D134" i="5"/>
  <c r="B134" i="5"/>
  <c r="D133" i="5"/>
  <c r="B133" i="5"/>
  <c r="D132" i="5"/>
  <c r="B132" i="5"/>
  <c r="D131" i="5"/>
  <c r="B131" i="5"/>
  <c r="D130" i="5"/>
  <c r="B130" i="5"/>
  <c r="D129" i="5"/>
  <c r="B129" i="5"/>
  <c r="D128" i="5"/>
  <c r="B128" i="5"/>
  <c r="D127" i="5"/>
  <c r="B127" i="5"/>
  <c r="D126" i="5"/>
  <c r="B126" i="5"/>
  <c r="D125" i="5"/>
  <c r="B125" i="5"/>
  <c r="D124" i="5"/>
  <c r="B124" i="5"/>
  <c r="D123" i="5"/>
  <c r="B123" i="5"/>
  <c r="D122" i="5"/>
  <c r="B122" i="5"/>
  <c r="D121" i="5"/>
  <c r="B121" i="5"/>
  <c r="D120" i="5"/>
  <c r="B120" i="5"/>
  <c r="D119" i="5"/>
  <c r="B119" i="5"/>
  <c r="D118" i="5"/>
  <c r="B118" i="5"/>
  <c r="B117" i="5"/>
  <c r="D116" i="5"/>
  <c r="B116" i="5"/>
  <c r="D115" i="5"/>
  <c r="B115" i="5"/>
  <c r="D114" i="5"/>
  <c r="B114" i="5"/>
  <c r="D113" i="5"/>
  <c r="B113" i="5"/>
  <c r="D112" i="5"/>
  <c r="B112" i="5"/>
  <c r="D111" i="5"/>
  <c r="B111" i="5"/>
  <c r="D110" i="5"/>
  <c r="B110" i="5"/>
  <c r="D109" i="5"/>
  <c r="B109" i="5"/>
  <c r="D108" i="5"/>
  <c r="B108" i="5"/>
  <c r="D107" i="5"/>
  <c r="B107" i="5"/>
  <c r="D106" i="5"/>
  <c r="B106" i="5"/>
  <c r="D105" i="5"/>
  <c r="B105" i="5"/>
  <c r="D104" i="5"/>
  <c r="B104" i="5"/>
  <c r="D103" i="5"/>
  <c r="B103" i="5"/>
  <c r="D102" i="5"/>
  <c r="B102" i="5"/>
  <c r="D101" i="5"/>
  <c r="B101" i="5"/>
  <c r="D100" i="5"/>
  <c r="B100" i="5"/>
  <c r="D99" i="5"/>
  <c r="B99" i="5"/>
  <c r="C99" i="5" s="1"/>
  <c r="D98" i="5"/>
  <c r="B98" i="5"/>
  <c r="D97" i="5"/>
  <c r="B97" i="5"/>
  <c r="D96" i="5"/>
  <c r="B96" i="5"/>
  <c r="D95" i="5"/>
  <c r="B95" i="5"/>
  <c r="D94" i="5"/>
  <c r="B94" i="5"/>
  <c r="D93" i="5"/>
  <c r="B93" i="5"/>
  <c r="D92" i="5"/>
  <c r="B92" i="5"/>
  <c r="D91" i="5"/>
  <c r="B91" i="5"/>
  <c r="D90" i="5"/>
  <c r="B90" i="5"/>
  <c r="D89" i="5"/>
  <c r="B89" i="5"/>
  <c r="D88" i="5"/>
  <c r="B88" i="5"/>
  <c r="D87" i="5"/>
  <c r="B87" i="5"/>
  <c r="D86" i="5"/>
  <c r="B86" i="5"/>
  <c r="D85" i="5"/>
  <c r="B85" i="5"/>
  <c r="D84" i="5"/>
  <c r="B84" i="5"/>
  <c r="D83" i="5"/>
  <c r="B83" i="5"/>
  <c r="D82" i="5"/>
  <c r="B82" i="5"/>
  <c r="D81" i="5"/>
  <c r="B81" i="5"/>
  <c r="D80" i="5"/>
  <c r="B80" i="5"/>
  <c r="D79" i="5"/>
  <c r="B79" i="5"/>
  <c r="D78" i="5"/>
  <c r="B78" i="5"/>
  <c r="D77" i="5"/>
  <c r="B77" i="5"/>
  <c r="D76" i="5"/>
  <c r="B76" i="5"/>
  <c r="D75" i="5"/>
  <c r="B75" i="5"/>
  <c r="D74" i="5"/>
  <c r="B74" i="5"/>
  <c r="D73" i="5"/>
  <c r="B73" i="5"/>
  <c r="D72" i="5"/>
  <c r="B72" i="5"/>
  <c r="C72" i="5" s="1"/>
  <c r="D71" i="5"/>
  <c r="B71" i="5"/>
  <c r="D70" i="5"/>
  <c r="B70" i="5"/>
  <c r="D69" i="5"/>
  <c r="B69" i="5"/>
  <c r="D68" i="5"/>
  <c r="B68" i="5"/>
  <c r="D67" i="5"/>
  <c r="B67" i="5"/>
  <c r="D66" i="5"/>
  <c r="B66" i="5"/>
  <c r="D65" i="5"/>
  <c r="B65" i="5"/>
  <c r="D64" i="5"/>
  <c r="B64" i="5"/>
  <c r="D63" i="5"/>
  <c r="B63" i="5"/>
  <c r="B62" i="5"/>
  <c r="D61" i="5"/>
  <c r="B61" i="5"/>
  <c r="D60" i="5"/>
  <c r="B60" i="5"/>
  <c r="D59" i="5"/>
  <c r="B59" i="5"/>
  <c r="D58" i="5"/>
  <c r="B58" i="5"/>
  <c r="D57" i="5"/>
  <c r="B57" i="5"/>
  <c r="D56" i="5"/>
  <c r="B56" i="5"/>
  <c r="D55" i="5"/>
  <c r="B55" i="5"/>
  <c r="D54" i="5"/>
  <c r="B54" i="5"/>
  <c r="D53" i="5"/>
  <c r="B53" i="5"/>
  <c r="D52" i="5"/>
  <c r="B52" i="5"/>
  <c r="D51" i="5"/>
  <c r="B51" i="5"/>
  <c r="D50" i="5"/>
  <c r="B50" i="5"/>
  <c r="D49" i="5"/>
  <c r="B49" i="5"/>
  <c r="C49" i="5" s="1"/>
  <c r="D48" i="5"/>
  <c r="B48" i="5"/>
  <c r="C48" i="5" s="1"/>
  <c r="D47" i="5"/>
  <c r="B47" i="5"/>
  <c r="C47" i="5" s="1"/>
  <c r="D46" i="5"/>
  <c r="C46" i="5"/>
  <c r="B46" i="5"/>
  <c r="D45" i="5"/>
  <c r="B45" i="5"/>
  <c r="D44" i="5"/>
  <c r="B44" i="5"/>
  <c r="D43" i="5"/>
  <c r="B43" i="5"/>
  <c r="D42" i="5"/>
  <c r="B42" i="5"/>
  <c r="D41" i="5"/>
  <c r="B41" i="5"/>
  <c r="D40" i="5"/>
  <c r="B40" i="5"/>
  <c r="D39" i="5"/>
  <c r="B39" i="5"/>
  <c r="D38" i="5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D24" i="5"/>
  <c r="B24" i="5"/>
  <c r="D23" i="5"/>
  <c r="B23" i="5"/>
  <c r="D22" i="5"/>
  <c r="B22" i="5"/>
  <c r="D21" i="5"/>
  <c r="B21" i="5"/>
  <c r="D20" i="5"/>
  <c r="B20" i="5"/>
  <c r="D18" i="5"/>
  <c r="B18" i="5"/>
  <c r="D17" i="5"/>
  <c r="B17" i="5"/>
  <c r="D16" i="5"/>
  <c r="B16" i="5"/>
  <c r="C59" i="5" l="1"/>
  <c r="C100" i="5"/>
  <c r="C101" i="5"/>
  <c r="C103" i="5"/>
  <c r="C107" i="5"/>
  <c r="C115" i="5"/>
  <c r="C131" i="5"/>
  <c r="C20" i="5"/>
  <c r="C27" i="5"/>
  <c r="C73" i="5"/>
  <c r="C75" i="5"/>
  <c r="C78" i="5"/>
  <c r="C85" i="5"/>
  <c r="C132" i="5"/>
  <c r="C133" i="5"/>
  <c r="C135" i="5"/>
  <c r="C139" i="5"/>
  <c r="C147" i="5"/>
  <c r="C28" i="5"/>
  <c r="C30" i="5"/>
  <c r="C33" i="5"/>
  <c r="C60" i="5"/>
  <c r="C62" i="5"/>
  <c r="C65" i="5"/>
  <c r="C86" i="5"/>
  <c r="C88" i="5"/>
  <c r="C91" i="5"/>
  <c r="C116" i="5"/>
  <c r="C117" i="5"/>
  <c r="C119" i="5"/>
  <c r="C123" i="5"/>
  <c r="C148" i="5"/>
  <c r="C149" i="5"/>
  <c r="C151" i="5"/>
  <c r="C155" i="5"/>
  <c r="C163" i="5"/>
  <c r="C167" i="5"/>
  <c r="C171" i="5"/>
  <c r="C179" i="5"/>
  <c r="C183" i="5"/>
  <c r="C187" i="5"/>
  <c r="C164" i="5"/>
  <c r="C165" i="5"/>
  <c r="C180" i="5"/>
  <c r="C181" i="5"/>
  <c r="C21" i="5"/>
  <c r="C22" i="5"/>
  <c r="C34" i="5"/>
  <c r="C35" i="5"/>
  <c r="C36" i="5"/>
  <c r="C40" i="5"/>
  <c r="C41" i="5"/>
  <c r="C43" i="5"/>
  <c r="C53" i="5"/>
  <c r="C54" i="5"/>
  <c r="C56" i="5"/>
  <c r="C66" i="5"/>
  <c r="C67" i="5"/>
  <c r="C69" i="5"/>
  <c r="C79" i="5"/>
  <c r="C80" i="5"/>
  <c r="C92" i="5"/>
  <c r="C93" i="5"/>
  <c r="C95" i="5"/>
  <c r="C108" i="5"/>
  <c r="C109" i="5"/>
  <c r="C111" i="5"/>
  <c r="C124" i="5"/>
  <c r="C125" i="5"/>
  <c r="C127" i="5"/>
  <c r="C140" i="5"/>
  <c r="C141" i="5"/>
  <c r="C143" i="5"/>
  <c r="C156" i="5"/>
  <c r="C157" i="5"/>
  <c r="C159" i="5"/>
  <c r="C172" i="5"/>
  <c r="C173" i="5"/>
  <c r="C175" i="5"/>
  <c r="C188" i="5"/>
  <c r="C189" i="5"/>
  <c r="C16" i="5"/>
  <c r="C17" i="5"/>
  <c r="C24" i="5"/>
  <c r="C25" i="5"/>
  <c r="C31" i="5"/>
  <c r="C37" i="5"/>
  <c r="C38" i="5"/>
  <c r="C44" i="5"/>
  <c r="C50" i="5"/>
  <c r="C51" i="5"/>
  <c r="C57" i="5"/>
  <c r="C63" i="5"/>
  <c r="C64" i="5"/>
  <c r="C70" i="5"/>
  <c r="C76" i="5"/>
  <c r="C77" i="5"/>
  <c r="C82" i="5"/>
  <c r="C83" i="5"/>
  <c r="C89" i="5"/>
  <c r="C96" i="5"/>
  <c r="C97" i="5"/>
  <c r="C104" i="5"/>
  <c r="C105" i="5"/>
  <c r="C112" i="5"/>
  <c r="C113" i="5"/>
  <c r="C120" i="5"/>
  <c r="C121" i="5"/>
  <c r="C128" i="5"/>
  <c r="C129" i="5"/>
  <c r="C136" i="5"/>
  <c r="C137" i="5"/>
  <c r="C144" i="5"/>
  <c r="C145" i="5"/>
  <c r="C152" i="5"/>
  <c r="C153" i="5"/>
  <c r="C160" i="5"/>
  <c r="C161" i="5"/>
  <c r="C168" i="5"/>
  <c r="C169" i="5"/>
  <c r="C176" i="5"/>
  <c r="C177" i="5"/>
  <c r="C184" i="5"/>
  <c r="C185" i="5"/>
  <c r="C18" i="5"/>
  <c r="C23" i="5"/>
  <c r="C26" i="5"/>
  <c r="C29" i="5"/>
  <c r="C32" i="5"/>
  <c r="C39" i="5"/>
  <c r="C42" i="5"/>
  <c r="C45" i="5"/>
  <c r="C52" i="5"/>
  <c r="C55" i="5"/>
  <c r="C58" i="5"/>
  <c r="C61" i="5"/>
  <c r="C68" i="5"/>
  <c r="C71" i="5"/>
  <c r="C74" i="5"/>
  <c r="C81" i="5"/>
  <c r="C84" i="5"/>
  <c r="C87" i="5"/>
  <c r="C90" i="5"/>
  <c r="C94" i="5"/>
  <c r="C98" i="5"/>
  <c r="C102" i="5"/>
  <c r="C106" i="5"/>
  <c r="C110" i="5"/>
  <c r="C114" i="5"/>
  <c r="C118" i="5"/>
  <c r="C122" i="5"/>
  <c r="C126" i="5"/>
  <c r="C130" i="5"/>
  <c r="C134" i="5"/>
  <c r="C138" i="5"/>
  <c r="C142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D5" i="5" l="1"/>
  <c r="D7" i="5"/>
  <c r="D6" i="5"/>
</calcChain>
</file>

<file path=xl/comments1.xml><?xml version="1.0" encoding="utf-8"?>
<comments xmlns="http://schemas.openxmlformats.org/spreadsheetml/2006/main">
  <authors>
    <author>e.panchenko</author>
    <author>p.novik</author>
    <author>User65</author>
  </authors>
  <commentList>
    <comment ref="A1" authorId="0">
      <text>
        <r>
          <rPr>
            <sz val="10"/>
            <rFont val="Arial"/>
            <family val="2"/>
            <charset val="204"/>
          </rPr>
          <t>&lt;CRM&gt;&lt;Area Name="TableHeader" PointerType="Begin" /&gt;&lt;/CRM&gt;</t>
        </r>
      </text>
    </comment>
    <comment ref="B1" authorId="1">
      <text>
        <r>
          <rPr>
            <sz val="10"/>
            <rFont val="Arial"/>
            <family val="2"/>
            <charset val="204"/>
          </rPr>
          <t>&lt;CRM&gt;&lt;Area Name="TableName" PointerType="Begin" /&gt;&lt;Area Name="TableName" PointerType="End" /&gt;
&lt;MDX&gt;&lt;DimensionElement Name="-1" IsCalculated="false" UnionType="Replace"&gt;&lt;Dimension Name="P1_5_InstitutionCode" HierarchyName="ObjectID" /&gt;&lt;/DimensionElement&gt;&lt;/MDX&gt;
&lt;MDX&gt;&lt;DimensionElement Name="-6" IsCalculated="true" UnionType="Replace"&gt;&lt;Dimension Name="P1_1_LodgementType" HierarchyName="ObjectID" /&gt;&lt;/DimensionElement&gt;&lt;/MDX&gt;
&lt;MDX&gt;&lt;DimensionElement Name="FamilyQuantity" IsCalculated="false" UnionType="Replace"&gt;&lt;Dimension Name="MEASURES" /&gt;&lt;/DimensionElement&gt;&lt;/MDX&gt;
&lt;MDX&gt;&lt;DimensionElement Name="-6" IsCalculated="true" UnionType="Replace"&gt;&lt;Dimension Name="F_03_FamilyYoungChildren18Count" HierarchyName="ObjectID" /&gt;&lt;/DimensionElement&gt;&lt;/MDX&gt;
&lt;MDX&gt;&lt;DimensionElement Name="643" IsCalculated="false" UnionType="Replace"&gt;&lt;Dimension Name="N_TersonMo" HierarchyName="Parent" /&gt;&lt;/DimensionElement&gt;&lt;/MDX&gt;
&lt;MDX&gt;&lt;DimensionElement Name="-8" IsCalculated="true" UnionType="Replace"&gt;&lt;Dimension Name="F_02_FamilyPersonCount" HierarchyName="ObjectID" /&gt;&lt;/DimensionElement&gt;&lt;/MDX&gt;
&lt;/CRM&gt;</t>
        </r>
      </text>
    </comment>
    <comment ref="J2" authorId="0">
      <text>
        <r>
          <rPr>
            <sz val="10"/>
            <rFont val="Arial"/>
            <family val="2"/>
            <charset val="204"/>
          </rPr>
          <t>&lt;CRM&gt;&lt;Area Name="TableHeader" PointerType="End" /&gt;&lt;/CRM&gt;</t>
        </r>
      </text>
    </comment>
    <comment ref="C3" authorId="1">
      <text>
        <r>
          <rPr>
            <sz val="10"/>
            <rFont val="Arial"/>
            <family val="2"/>
            <charset val="204"/>
          </rPr>
          <t>&lt;CRM&gt;&lt;Area Name="Shapka" PointerType="Begin" /&gt;&lt;/CRM&gt;</t>
        </r>
      </text>
    </comment>
    <comment ref="D3" authorId="1">
      <text>
        <r>
          <rPr>
            <sz val="10"/>
            <rFont val="Arial"/>
            <family val="2"/>
            <charset val="204"/>
          </rPr>
          <t>&lt;CRM&gt;&lt;MDX&gt;&lt;DimensionElement Name="F_02_FamilyPersonCount" IsCalculated="false" UnionType="Replace"&gt;&lt;Dimension Name="MEASURES" /&gt;&lt;/DimensionElement&gt;&lt;/MDX&gt;&lt;/CRM&gt;</t>
        </r>
      </text>
    </comment>
    <comment ref="J3" authorId="1">
      <text>
        <r>
          <rPr>
            <sz val="10"/>
            <rFont val="Arial"/>
            <family val="2"/>
            <charset val="204"/>
          </rPr>
          <t>&lt;CRM&gt;&lt;MDX&gt;&lt;DimensionElement Name="AverageFamilySize" IsCalculated="false" UnionType="Replace"&gt;&lt;Dimension Name="MEASURES" /&gt;&lt;/DimensionElement&gt;&lt;/MDX&gt;&lt;/CRM&gt;</t>
        </r>
      </text>
    </comment>
    <comment ref="E4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Name="F_02_FamilyPersonCount" HierarchyName="ObjectID" /&gt;&lt;/DimensionElement&gt;&lt;/MDX&gt;&lt;/CRM&gt;</t>
        </r>
      </text>
    </comment>
    <comment ref="F4" authorId="1">
      <text>
        <r>
          <rPr>
            <sz val="10"/>
            <rFont val="Arial"/>
            <family val="2"/>
            <charset val="204"/>
          </rPr>
          <t>&lt;CRM&gt;&lt;MDX&gt;&lt;DimensionElement Name="3" IsCalculated="false" UnionType="Replace"&gt;&lt;Dimension Name="F_02_FamilyPersonCount" HierarchyName="ObjectID" /&gt;&lt;/DimensionElement&gt;&lt;/MDX&gt;&lt;/CRM&gt;</t>
        </r>
      </text>
    </comment>
    <comment ref="G4" authorId="1">
      <text>
        <r>
          <rPr>
            <sz val="10"/>
            <rFont val="Arial"/>
            <family val="2"/>
            <charset val="204"/>
          </rPr>
          <t>&lt;CRM&gt;&lt;MDX&gt;&lt;DimensionElement Name="4" IsCalculated="false" UnionType="Replace"&gt;&lt;Dimension Name="F_02_FamilyPersonCount" HierarchyName="ObjectID" /&gt;&lt;/DimensionElement&gt;&lt;/MDX&gt;&lt;/CRM&gt;</t>
        </r>
      </text>
    </comment>
    <comment ref="H4" authorId="1">
      <text>
        <r>
          <rPr>
            <sz val="10"/>
            <rFont val="Arial"/>
            <family val="2"/>
            <charset val="204"/>
          </rPr>
          <t>&lt;CRM&gt;&lt;MDX&gt;&lt;DimensionElement Name="-9" IsCalculated="true" UnionType="Replace"&gt;&lt;Dimension Name="F_02_FamilyPersonCount" HierarchyName="ObjectID" /&gt;&lt;/DimensionElement&gt;&lt;/MDX&gt;&lt;/CRM&gt;</t>
        </r>
      </text>
    </comment>
    <comment ref="H5" authorId="1">
      <text>
        <r>
          <rPr>
            <sz val="10"/>
            <rFont val="Arial"/>
            <family val="2"/>
            <charset val="204"/>
          </rPr>
          <t>&lt;CRM&gt;&lt;MDX&gt;&lt;DimensionElement Name="FamilyQuantity" IsCalculated="false" UnionType="Replace"&gt;&lt;Dimension Name="MEASURES" /&gt;&lt;/DimensionElement&gt;&lt;/MDX&gt;&lt;/CRM&gt;</t>
        </r>
      </text>
    </comment>
    <comment ref="I5" authorId="1">
      <text>
        <r>
          <rPr>
            <sz val="10"/>
            <rFont val="Arial"/>
            <family val="2"/>
            <charset val="204"/>
          </rPr>
          <t>&lt;CRM&gt;&lt;MDX&gt;&lt;DimensionElement Name="F_02_FamilyPersonCount" IsCalculated="false" UnionType="Replace"&gt;&lt;Dimension Name="MEASURES" /&gt;&lt;/DimensionElement&gt;&lt;/MDX&gt;&lt;/CRM&gt;</t>
        </r>
      </text>
    </comment>
    <comment ref="J6" authorId="1">
      <text>
        <r>
          <rPr>
            <sz val="10"/>
            <rFont val="Arial"/>
            <family val="2"/>
            <charset val="204"/>
          </rPr>
          <t>&lt;CRM&gt;&lt;Area Name="Shapka" PointerType="End" /&gt;&lt;/CRM&gt;</t>
        </r>
      </text>
    </comment>
    <comment ref="A7" authorId="1">
      <text>
        <r>
          <rPr>
            <sz val="10"/>
            <rFont val="Arial"/>
            <family val="2"/>
            <charset val="204"/>
          </rPr>
          <t>&lt;CRM&gt;&lt;Area Name="Sidehead" PointerType="Begin" /&gt;&lt;/CRM&gt;</t>
        </r>
      </text>
    </comment>
    <comment ref="C7" authorId="1">
      <text>
        <r>
          <rPr>
            <sz val="10"/>
            <rFont val="Arial"/>
            <family val="2"/>
            <charset val="204"/>
          </rPr>
          <t>&lt;CRM&gt;&lt;Area Name="Body" PointerType="Begin" /&gt;&lt;/CRM&gt;</t>
        </r>
      </text>
    </comment>
    <comment ref="B8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Name="F_03_FamilyYoungChildren18Count" HierarchyName="ObjectID" /&gt;&lt;/DimensionElement&gt;&lt;/MDX&gt;&lt;/CRM&gt;</t>
        </r>
      </text>
    </comment>
    <comment ref="B10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Name="F_03_FamilyYoungChildren18Count" HierarchyName="ObjectID" /&gt;&lt;/DimensionElement&gt;&lt;/MDX&gt;&lt;/CRM&gt;</t>
        </r>
      </text>
    </comment>
    <comment ref="B11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Name="F_03_FamilyYoungChildren18Count" HierarchyName="ObjectID" /&gt;&lt;/DimensionElement&gt;&lt;/MDX&gt;&lt;/CRM&gt;</t>
        </r>
      </text>
    </comment>
    <comment ref="B12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/&gt;&lt;/DimensionElement&gt;&lt;/MDX&gt;&lt;/CRM&gt;</t>
        </r>
      </text>
    </comment>
    <comment ref="B13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
&lt;MDX&gt;&lt;DimensionElement Name="F_03_FamilyYoungChildren18Count" IsCalculated="false" UnionType="Replace"&gt;&lt;Dimension Name="MEASURES" /&gt;&lt;/DimensionElement&gt;&lt;/MDX&gt;&lt;/CRM&gt;</t>
        </r>
      </text>
    </comment>
    <comment ref="B14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Name="F_04_FamilyYoungChildren17Count" HierarchyName="ObjectID" /&gt;&lt;/DimensionElement&gt;&lt;/MDX&gt;&lt;/CRM&gt;</t>
        </r>
      </text>
    </comment>
    <comment ref="B16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Name="F_04_FamilyYoungChildren17Count" HierarchyName="ObjectID" /&gt;&lt;/DimensionElement&gt;&lt;/MDX&gt;&lt;/CRM&gt;</t>
        </r>
      </text>
    </comment>
    <comment ref="B17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Name="F_04_FamilyYoungChildren17Count" HierarchyName="ObjectID" /&gt;&lt;/DimensionElement&gt;&lt;/MDX&gt;&lt;/CRM&gt;</t>
        </r>
      </text>
    </comment>
    <comment ref="B18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/&gt;&lt;/DimensionElement&gt;&lt;/MDX&gt;&lt;/CRM&gt;</t>
        </r>
      </text>
    </comment>
    <comment ref="B19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
&lt;MDX&gt;&lt;DimensionElement Name="F_04_FamilyYoungChildren17Count" IsCalculated="false" UnionType="Replace"&gt;&lt;Dimension Name="MEASURES" /&gt;&lt;/DimensionElement&gt;&lt;/MDX&gt;&lt;/CRM&gt;</t>
        </r>
      </text>
    </comment>
    <comment ref="B20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Name="F_05_FamilyYoungChildren16Count" HierarchyName="ObjectID" /&gt;&lt;/DimensionElement&gt;&lt;/MDX&gt;&lt;/CRM&gt;</t>
        </r>
      </text>
    </comment>
    <comment ref="B22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Name="F_05_FamilyYoungChildren16Count" HierarchyName="ObjectID" /&gt;&lt;/DimensionElement&gt;&lt;/MDX&gt;&lt;/CRM&gt;</t>
        </r>
      </text>
    </comment>
    <comment ref="B23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Name="F_05_FamilyYoungChildren16Count" HierarchyName="ObjectID" /&gt;&lt;/DimensionElement&gt;&lt;/MDX&gt;&lt;/CRM&gt;</t>
        </r>
      </text>
    </comment>
    <comment ref="B24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/&gt;&lt;/DimensionElement&gt;&lt;/MDX&gt;&lt;/CRM&gt;</t>
        </r>
      </text>
    </comment>
    <comment ref="B25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
&lt;MDX&gt;&lt;DimensionElement Name="F_05_FamilyYoungChildren16Count" IsCalculated="false" UnionType="Replace"&gt;&lt;Dimension Name="MEASURES" /&gt;&lt;/DimensionElement&gt;&lt;/MDX&gt;&lt;/CRM&gt;</t>
        </r>
      </text>
    </comment>
    <comment ref="B26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Name="F_06_FamilyYoungChildren15Count" HierarchyName="ObjectID" /&gt;&lt;/DimensionElement&gt;&lt;/MDX&gt;&lt;/CRM&gt;</t>
        </r>
      </text>
    </comment>
    <comment ref="B28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Name="F_06_FamilyYoungChildren15Count" HierarchyName="ObjectID" /&gt;&lt;/DimensionElement&gt;&lt;/MDX&gt;&lt;/CRM&gt;</t>
        </r>
      </text>
    </comment>
    <comment ref="B29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Name="F_06_FamilyYoungChildren15Count" HierarchyName="ObjectID" /&gt;&lt;/DimensionElement&gt;&lt;/MDX&gt;&lt;/CRM&gt;</t>
        </r>
      </text>
    </comment>
    <comment ref="B30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/&gt;&lt;/DimensionElement&gt;&lt;/MDX&gt;&lt;/CRM&gt;</t>
        </r>
      </text>
    </comment>
    <comment ref="B31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
&lt;MDX&gt;&lt;DimensionElement Name="F_06_FamilyYoungChildren15Count" IsCalculated="false" UnionType="Replace"&gt;&lt;Dimension Name="MEASURES" /&gt;&lt;/DimensionElement&gt;&lt;/MDX&gt;&lt;/CRM&gt;</t>
        </r>
      </text>
    </comment>
    <comment ref="B32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Name="F_08_FamilyYoungChildren7Count" HierarchyName="ObjectID" /&gt;&lt;/DimensionElement&gt;&lt;/MDX&gt;&lt;/CRM&gt;</t>
        </r>
      </text>
    </comment>
    <comment ref="B34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Name="F_08_FamilyYoungChildren7Count" HierarchyName="ObjectID" /&gt;&lt;/DimensionElement&gt;&lt;/MDX&gt;&lt;/CRM&gt;</t>
        </r>
      </text>
    </comment>
    <comment ref="B35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Name="F_08_FamilyYoungChildren7Count" HierarchyName="ObjectID" /&gt;&lt;/DimensionElement&gt;&lt;/MDX&gt;&lt;/CRM&gt;</t>
        </r>
      </text>
    </comment>
    <comment ref="B36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/&gt;&lt;/DimensionElement&gt;&lt;/MDX&gt;&lt;/CRM&gt;</t>
        </r>
      </text>
    </comment>
    <comment ref="B37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
&lt;MDX&gt;&lt;DimensionElement Name="F_08_FamilyYoungChildren7Count" IsCalculated="false" UnionType="Replace"&gt;&lt;Dimension Name="MEASURES" /&gt;&lt;/DimensionElement&gt;&lt;/MDX&gt;&lt;/CRM&gt;</t>
        </r>
      </text>
    </comment>
    <comment ref="B38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Name="F_09_FamilyYoungChildren3Count" HierarchyName="ObjectID" /&gt;&lt;/DimensionElement&gt;&lt;/MDX&gt;&lt;/CRM&gt;</t>
        </r>
      </text>
    </comment>
    <comment ref="B40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Name="F_09_FamilyYoungChildren3Count" HierarchyName="ObjectID" /&gt;&lt;/DimensionElement&gt;&lt;/MDX&gt;&lt;/CRM&gt;</t>
        </r>
      </text>
    </comment>
    <comment ref="B41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Name="F_09_FamilyYoungChildren3Count" HierarchyName="ObjectID" /&gt;&lt;/DimensionElement&gt;&lt;/MDX&gt;&lt;/CRM&gt;</t>
        </r>
      </text>
    </comment>
    <comment ref="B42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/&gt;&lt;/DimensionElement&gt;&lt;/MDX&gt;&lt;/CRM&gt;</t>
        </r>
      </text>
    </comment>
    <comment ref="B43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
&lt;MDX&gt;&lt;DimensionElement Name="F_09_FamilyYoungChildren3Count" IsCalculated="false" UnionType="Replace"&gt;&lt;Dimension Name="MEASURES" /&gt;&lt;/DimensionElement&gt;&lt;/MDX&gt;&lt;/CRM&gt;</t>
        </r>
      </text>
    </comment>
    <comment ref="B44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Name="F_10_FamilyYoungChildren1Count" HierarchyName="ObjectID" /&gt;&lt;/DimensionElement&gt;&lt;/MDX&gt;&lt;/CRM&gt;</t>
        </r>
      </text>
    </comment>
    <comment ref="A46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46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Name="F_03_FamilyYoungChildren18Count" HierarchyName="ObjectID" /&gt;&lt;/DimensionElement&gt;&lt;/MDX&gt;&lt;/CRM&gt;</t>
        </r>
      </text>
    </comment>
    <comment ref="A48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48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Name="F_03_FamilyYoungChildren18Count" HierarchyName="ObjectID" /&gt;&lt;/DimensionElement&gt;&lt;/MDX&gt;&lt;/CRM&gt;</t>
        </r>
      </text>
    </comment>
    <comment ref="A49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49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Name="F_03_FamilyYoungChildren18Count" HierarchyName="ObjectID" /&gt;&lt;/DimensionElement&gt;&lt;/MDX&gt;&lt;/CRM&gt;</t>
        </r>
      </text>
    </comment>
    <comment ref="A50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0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/&gt;&lt;/DimensionElement&gt;&lt;/MDX&gt;&lt;/CRM&gt;</t>
        </r>
      </text>
    </comment>
    <comment ref="A51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1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
&lt;MDX&gt;&lt;DimensionElement Name="F_03_FamilyYoungChildren18Count" IsCalculated="false" UnionType="Replace"&gt;&lt;Dimension Name="MEASURES" /&gt;&lt;/DimensionElement&gt;&lt;/MDX&gt;&lt;/CRM&gt;</t>
        </r>
      </text>
    </comment>
    <comment ref="A52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2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Name="F_04_FamilyYoungChildren17Count" HierarchyName="ObjectID" /&gt;&lt;/DimensionElement&gt;&lt;/MDX&gt;&lt;/CRM&gt;</t>
        </r>
      </text>
    </comment>
    <comment ref="A54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4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Name="F_04_FamilyYoungChildren17Count" HierarchyName="ObjectID" /&gt;&lt;/DimensionElement&gt;&lt;/MDX&gt;&lt;/CRM&gt;</t>
        </r>
      </text>
    </comment>
    <comment ref="A55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5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Name="F_04_FamilyYoungChildren17Count" HierarchyName="ObjectID" /&gt;&lt;/DimensionElement&gt;&lt;/MDX&gt;&lt;/CRM&gt;</t>
        </r>
      </text>
    </comment>
    <comment ref="A56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6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/&gt;&lt;/DimensionElement&gt;&lt;/MDX&gt;&lt;/CRM&gt;</t>
        </r>
      </text>
    </comment>
    <comment ref="A57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7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
&lt;MDX&gt;&lt;DimensionElement Name="F_04_FamilyYoungChildren17Count" IsCalculated="false" UnionType="Replace"&gt;&lt;Dimension Name="MEASURES" /&gt;&lt;/DimensionElement&gt;&lt;/MDX&gt;&lt;/CRM&gt;</t>
        </r>
      </text>
    </comment>
    <comment ref="A58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58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Name="F_05_FamilyYoungChildren16Count" HierarchyName="ObjectID" /&gt;&lt;/DimensionElement&gt;&lt;/MDX&gt;&lt;/CRM&gt;</t>
        </r>
      </text>
    </comment>
    <comment ref="A60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0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Name="F_05_FamilyYoungChildren16Count" HierarchyName="ObjectID" /&gt;&lt;/DimensionElement&gt;&lt;/MDX&gt;&lt;/CRM&gt;</t>
        </r>
      </text>
    </comment>
    <comment ref="A61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1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Name="F_05_FamilyYoungChildren16Count" HierarchyName="ObjectID" /&gt;&lt;/DimensionElement&gt;&lt;/MDX&gt;&lt;/CRM&gt;</t>
        </r>
      </text>
    </comment>
    <comment ref="A62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2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/&gt;&lt;/DimensionElement&gt;&lt;/MDX&gt;&lt;/CRM&gt;</t>
        </r>
      </text>
    </comment>
    <comment ref="A63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3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
&lt;MDX&gt;&lt;DimensionElement Name="F_05_FamilyYoungChildren16Count" IsCalculated="false" UnionType="Replace"&gt;&lt;Dimension Name="MEASURES" /&gt;&lt;/DimensionElement&gt;&lt;/MDX&gt;&lt;/CRM&gt;</t>
        </r>
      </text>
    </comment>
    <comment ref="A64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4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Name="F_06_FamilyYoungChildren15Count" HierarchyName="ObjectID" /&gt;&lt;/DimensionElement&gt;&lt;/MDX&gt;&lt;/CRM&gt;</t>
        </r>
      </text>
    </comment>
    <comment ref="A66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6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Name="F_06_FamilyYoungChildren15Count" HierarchyName="ObjectID" /&gt;&lt;/DimensionElement&gt;&lt;/MDX&gt;&lt;/CRM&gt;</t>
        </r>
      </text>
    </comment>
    <comment ref="A67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7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Name="F_06_FamilyYoungChildren15Count" HierarchyName="ObjectID" /&gt;&lt;/DimensionElement&gt;&lt;/MDX&gt;&lt;/CRM&gt;</t>
        </r>
      </text>
    </comment>
    <comment ref="A68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8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/&gt;&lt;/DimensionElement&gt;&lt;/MDX&gt;&lt;/CRM&gt;</t>
        </r>
      </text>
    </comment>
    <comment ref="A69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69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
&lt;MDX&gt;&lt;DimensionElement Name="F_06_FamilyYoungChildren15Count" IsCalculated="false" UnionType="Replace"&gt;&lt;Dimension Name="MEASURES" /&gt;&lt;/DimensionElement&gt;&lt;/MDX&gt;&lt;/CRM&gt;</t>
        </r>
      </text>
    </comment>
    <comment ref="A70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0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Name="F_08_FamilyYoungChildren7Count" HierarchyName="ObjectID" /&gt;&lt;/DimensionElement&gt;&lt;/MDX&gt;&lt;/CRM&gt;</t>
        </r>
      </text>
    </comment>
    <comment ref="A72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2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Name="F_08_FamilyYoungChildren7Count" HierarchyName="ObjectID" /&gt;&lt;/DimensionElement&gt;&lt;/MDX&gt;&lt;/CRM&gt;</t>
        </r>
      </text>
    </comment>
    <comment ref="A73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3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Name="F_08_FamilyYoungChildren7Count" HierarchyName="ObjectID" /&gt;&lt;/DimensionElement&gt;&lt;/MDX&gt;&lt;/CRM&gt;</t>
        </r>
      </text>
    </comment>
    <comment ref="A74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4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/&gt;&lt;/DimensionElement&gt;&lt;/MDX&gt;&lt;/CRM&gt;</t>
        </r>
      </text>
    </comment>
    <comment ref="A75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5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
&lt;MDX&gt;&lt;DimensionElement Name="F_08_FamilyYoungChildren7Count" IsCalculated="false" UnionType="Replace"&gt;&lt;Dimension Name="MEASURES" /&gt;&lt;/DimensionElement&gt;&lt;/MDX&gt;&lt;/CRM&gt;</t>
        </r>
      </text>
    </comment>
    <comment ref="A76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6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Name="F_09_FamilyYoungChildren3Count" HierarchyName="ObjectID" /&gt;&lt;/DimensionElement&gt;&lt;/MDX&gt;&lt;/CRM&gt;</t>
        </r>
      </text>
    </comment>
    <comment ref="A78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8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Name="F_09_FamilyYoungChildren3Count" HierarchyName="ObjectID" /&gt;&lt;/DimensionElement&gt;&lt;/MDX&gt;&lt;/CRM&gt;</t>
        </r>
      </text>
    </comment>
    <comment ref="A79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79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Name="F_09_FamilyYoungChildren3Count" HierarchyName="ObjectID" /&gt;&lt;/DimensionElement&gt;&lt;/MDX&gt;&lt;/CRM&gt;</t>
        </r>
      </text>
    </comment>
    <comment ref="A80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80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/&gt;&lt;/DimensionElement&gt;&lt;/MDX&gt;&lt;/CRM&gt;</t>
        </r>
      </text>
    </comment>
    <comment ref="A81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81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
&lt;MDX&gt;&lt;DimensionElement Name="F_09_FamilyYoungChildren3Count" IsCalculated="false" UnionType="Replace"&gt;&lt;Dimension Name="MEASURES" /&gt;&lt;/DimensionElement&gt;&lt;/MDX&gt;&lt;/CRM&gt;</t>
        </r>
      </text>
    </comment>
    <comment ref="A82" authorId="2">
      <text>
        <r>
          <rPr>
            <sz val="9"/>
            <rFont val="Tahoma"/>
            <family val="2"/>
            <charset val="204"/>
          </rPr>
          <t>&lt;CRM&gt;&lt;MDX&gt;&lt;DimensionElement Name="1" IsCalculated="false" UnionType="Replace"&gt;&lt;Dimension Name="L3_00_VillageTownType" HierarchyName="ObjectID" /&gt;&lt;/DimensionElement&gt;&lt;/MDX&gt;&lt;/CRM&gt;</t>
        </r>
      </text>
    </comment>
    <comment ref="B82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Name="F_10_FamilyYoungChildren1Count" HierarchyName="ObjectID" /&gt;&lt;/DimensionElement&gt;&lt;/MDX&gt;&lt;/CRM&gt;</t>
        </r>
      </text>
    </comment>
    <comment ref="A84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84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Name="F_03_FamilyYoungChildren18Count" HierarchyName="ObjectID" /&gt;&lt;/DimensionElement&gt;&lt;/MDX&gt;&lt;/CRM&gt;</t>
        </r>
      </text>
    </comment>
    <comment ref="A86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86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Name="F_03_FamilyYoungChildren18Count" HierarchyName="ObjectID" /&gt;&lt;/DimensionElement&gt;&lt;/MDX&gt;&lt;/CRM&gt;</t>
        </r>
      </text>
    </comment>
    <comment ref="A87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87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Name="F_03_FamilyYoungChildren18Count" HierarchyName="ObjectID" /&gt;&lt;/DimensionElement&gt;&lt;/MDX&gt;&lt;/CRM&gt;</t>
        </r>
      </text>
    </comment>
    <comment ref="A88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88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/&gt;&lt;/DimensionElement&gt;&lt;/MDX&gt;&lt;/CRM&gt;</t>
        </r>
      </text>
    </comment>
    <comment ref="A89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89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Name="F_03_FamilyYoungChildren18Count" HierarchyName="ObjectID" /&gt;&lt;/DimensionElement&gt;&lt;/MDX&gt;
&lt;MDX&gt;&lt;DimensionElement Name="F_03_FamilyYoungChildren18Count" IsCalculated="false" UnionType="Replace"&gt;&lt;Dimension Name="MEASURES" /&gt;&lt;/DimensionElement&gt;&lt;/MDX&gt;&lt;/CRM&gt;</t>
        </r>
      </text>
    </comment>
    <comment ref="A90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0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Name="F_04_FamilyYoungChildren17Count" HierarchyName="ObjectID" /&gt;&lt;/DimensionElement&gt;&lt;/MDX&gt;&lt;/CRM&gt;</t>
        </r>
      </text>
    </comment>
    <comment ref="A92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2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Name="F_04_FamilyYoungChildren17Count" HierarchyName="ObjectID" /&gt;&lt;/DimensionElement&gt;&lt;/MDX&gt;&lt;/CRM&gt;</t>
        </r>
      </text>
    </comment>
    <comment ref="A93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3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Name="F_04_FamilyYoungChildren17Count" HierarchyName="ObjectID" /&gt;&lt;/DimensionElement&gt;&lt;/MDX&gt;&lt;/CRM&gt;</t>
        </r>
      </text>
    </comment>
    <comment ref="A94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4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/&gt;&lt;/DimensionElement&gt;&lt;/MDX&gt;&lt;/CRM&gt;</t>
        </r>
      </text>
    </comment>
    <comment ref="A95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5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Name="F_04_FamilyYoungChildren17Count" HierarchyName="ObjectID" /&gt;&lt;/DimensionElement&gt;&lt;/MDX&gt;
&lt;MDX&gt;&lt;DimensionElement Name="F_04_FamilyYoungChildren17Count" IsCalculated="false" UnionType="Replace"&gt;&lt;Dimension Name="MEASURES" /&gt;&lt;/DimensionElement&gt;&lt;/MDX&gt;&lt;/CRM&gt;</t>
        </r>
      </text>
    </comment>
    <comment ref="A96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6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Name="F_05_FamilyYoungChildren16Count" HierarchyName="ObjectID" /&gt;&lt;/DimensionElement&gt;&lt;/MDX&gt;&lt;/CRM&gt;</t>
        </r>
      </text>
    </comment>
    <comment ref="A98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8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Name="F_05_FamilyYoungChildren16Count" HierarchyName="ObjectID" /&gt;&lt;/DimensionElement&gt;&lt;/MDX&gt;&lt;/CRM&gt;</t>
        </r>
      </text>
    </comment>
    <comment ref="A99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99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Name="F_05_FamilyYoungChildren16Count" HierarchyName="ObjectID" /&gt;&lt;/DimensionElement&gt;&lt;/MDX&gt;&lt;/CRM&gt;</t>
        </r>
      </text>
    </comment>
    <comment ref="A100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0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/&gt;&lt;/DimensionElement&gt;&lt;/MDX&gt;&lt;/CRM&gt;</t>
        </r>
      </text>
    </comment>
    <comment ref="A101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1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Name="F_05_FamilyYoungChildren16Count" HierarchyName="ObjectID" /&gt;&lt;/DimensionElement&gt;&lt;/MDX&gt;
&lt;MDX&gt;&lt;DimensionElement Name="F_05_FamilyYoungChildren16Count" IsCalculated="false" UnionType="Replace"&gt;&lt;Dimension Name="MEASURES" /&gt;&lt;/DimensionElement&gt;&lt;/MDX&gt;&lt;/CRM&gt;</t>
        </r>
      </text>
    </comment>
    <comment ref="A102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2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Name="F_06_FamilyYoungChildren15Count" HierarchyName="ObjectID" /&gt;&lt;/DimensionElement&gt;&lt;/MDX&gt;&lt;/CRM&gt;</t>
        </r>
      </text>
    </comment>
    <comment ref="A104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4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Name="F_06_FamilyYoungChildren15Count" HierarchyName="ObjectID" /&gt;&lt;/DimensionElement&gt;&lt;/MDX&gt;&lt;/CRM&gt;</t>
        </r>
      </text>
    </comment>
    <comment ref="A105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5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Name="F_06_FamilyYoungChildren15Count" HierarchyName="ObjectID" /&gt;&lt;/DimensionElement&gt;&lt;/MDX&gt;&lt;/CRM&gt;</t>
        </r>
      </text>
    </comment>
    <comment ref="A106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6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/&gt;&lt;/DimensionElement&gt;&lt;/MDX&gt;&lt;/CRM&gt;</t>
        </r>
      </text>
    </comment>
    <comment ref="A107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7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Name="F_06_FamilyYoungChildren15Count" HierarchyName="ObjectID" /&gt;&lt;/DimensionElement&gt;&lt;/MDX&gt;
&lt;MDX&gt;&lt;DimensionElement Name="F_06_FamilyYoungChildren15Count" IsCalculated="false" UnionType="Replace"&gt;&lt;Dimension Name="MEASURES" /&gt;&lt;/DimensionElement&gt;&lt;/MDX&gt;&lt;/CRM&gt;</t>
        </r>
      </text>
    </comment>
    <comment ref="A108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08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Name="F_08_FamilyYoungChildren7Count" HierarchyName="ObjectID" /&gt;&lt;/DimensionElement&gt;&lt;/MDX&gt;&lt;/CRM&gt;</t>
        </r>
      </text>
    </comment>
    <comment ref="A110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0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Name="F_08_FamilyYoungChildren7Count" HierarchyName="ObjectID" /&gt;&lt;/DimensionElement&gt;&lt;/MDX&gt;&lt;/CRM&gt;</t>
        </r>
      </text>
    </comment>
    <comment ref="A111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1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Name="F_08_FamilyYoungChildren7Count" HierarchyName="ObjectID" /&gt;&lt;/DimensionElement&gt;&lt;/MDX&gt;&lt;/CRM&gt;</t>
        </r>
      </text>
    </comment>
    <comment ref="A112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2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/&gt;&lt;/DimensionElement&gt;&lt;/MDX&gt;&lt;/CRM&gt;</t>
        </r>
      </text>
    </comment>
    <comment ref="A113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3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Name="F_08_FamilyYoungChildren7Count" HierarchyName="ObjectID" /&gt;&lt;/DimensionElement&gt;&lt;/MDX&gt;
&lt;MDX&gt;&lt;DimensionElement Name="F_08_FamilyYoungChildren7Count" IsCalculated="false" UnionType="Replace"&gt;&lt;Dimension Name="MEASURES" /&gt;&lt;/DimensionElement&gt;&lt;/MDX&gt;&lt;/CRM&gt;</t>
        </r>
      </text>
    </comment>
    <comment ref="A114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4" authorId="1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Name="F_09_FamilyYoungChildren3Count" HierarchyName="ObjectID" /&gt;&lt;/DimensionElement&gt;&lt;/MDX&gt;&lt;/CRM&gt;</t>
        </r>
      </text>
    </comment>
    <comment ref="A116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6" authorId="1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Name="F_09_FamilyYoungChildren3Count" HierarchyName="ObjectID" /&gt;&lt;/DimensionElement&gt;&lt;/MDX&gt;&lt;/CRM&gt;</t>
        </r>
      </text>
    </comment>
    <comment ref="A117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7" authorId="1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Name="F_09_FamilyYoungChildren3Count" HierarchyName="ObjectID" /&gt;&lt;/DimensionElement&gt;&lt;/MDX&gt;&lt;/CRM&gt;</t>
        </r>
      </text>
    </comment>
    <comment ref="A118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8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/&gt;&lt;/DimensionElement&gt;&lt;/MDX&gt;&lt;/CRM&gt;</t>
        </r>
      </text>
    </comment>
    <comment ref="A119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19" authorId="1">
      <text>
        <r>
          <rPr>
            <sz val="10"/>
            <rFont val="Arial"/>
            <family val="2"/>
            <charset val="204"/>
          </rPr>
          <t>&lt;CRM&gt;&lt;MDX&gt;&lt;DimensionElement Name="-8" IsCalculated="true" UnionType="Replace"&gt;&lt;Dimension Name="F_09_FamilyYoungChildren3Count" HierarchyName="ObjectID" /&gt;&lt;/DimensionElement&gt;&lt;/MDX&gt;
&lt;MDX&gt;&lt;DimensionElement Name="F_09_FamilyYoungChildren3Count" IsCalculated="false" UnionType="Replace"&gt;&lt;Dimension Name="MEASURES" /&gt;&lt;/DimensionElement&gt;&lt;/MDX&gt;&lt;/CRM&gt;</t>
        </r>
      </text>
    </comment>
    <comment ref="A120" authorId="2">
      <text>
        <r>
          <rPr>
            <sz val="9"/>
            <rFont val="Tahoma"/>
            <family val="2"/>
            <charset val="204"/>
          </rPr>
          <t>&lt;CRM&gt;&lt;MDX&gt;&lt;DimensionElement Name="2" IsCalculated="false" UnionType="Replace"&gt;&lt;Dimension Name="L3_00_VillageTownType" HierarchyName="ObjectID" /&gt;&lt;/DimensionElement&gt;&lt;/MDX&gt;&lt;/CRM&gt;</t>
        </r>
      </text>
    </comment>
    <comment ref="B120" authorId="1">
      <text>
        <r>
          <rPr>
            <sz val="10"/>
            <rFont val="Arial"/>
            <family val="2"/>
            <charset val="204"/>
          </rPr>
          <t>&lt;CRM&gt;
&lt;Area Name="Sidehead" PointerType="End" /&gt;
&lt;MDX&gt;&lt;DimensionElement Name="-6" IsCalculated="true" UnionType="Replace"&gt;&lt;Dimension Name="F_10_FamilyYoungChildren1Count" HierarchyName="ObjectID" /&gt;&lt;/DimensionElement&gt;&lt;/MDX&gt;&lt;/CRM&gt;</t>
        </r>
      </text>
    </comment>
    <comment ref="J120" authorId="1">
      <text>
        <r>
          <rPr>
            <sz val="10"/>
            <rFont val="Arial"/>
            <family val="2"/>
            <charset val="204"/>
          </rPr>
          <t>&lt;CRM&gt;&lt;Area Name="Body" PointerType="End" /&gt;&lt;/CRM&gt;</t>
        </r>
      </text>
    </comment>
  </commentList>
</comments>
</file>

<file path=xl/comments2.xml><?xml version="1.0" encoding="utf-8"?>
<comments xmlns="http://schemas.openxmlformats.org/spreadsheetml/2006/main">
  <authors>
    <author>ABeznozdrev</author>
    <author>...</author>
  </authors>
  <commentList>
    <comment ref="A2" authorId="0">
      <text>
        <r>
          <rPr>
            <sz val="10"/>
            <color rgb="FF000000"/>
            <rFont val="Arial"/>
            <family val="2"/>
            <charset val="204"/>
          </rPr>
          <t>&lt;CRM&gt;
    &lt;LinkLog/&gt;
&lt;/CRM&gt;</t>
        </r>
      </text>
    </comment>
    <comment ref="D5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Part="Total"/&gt;
&lt;/CRM&gt;</t>
        </r>
      </text>
    </comment>
    <comment ref="D6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Part="Pass"/&gt;
&lt;/CRM&gt;</t>
        </r>
      </text>
    </comment>
    <comment ref="D7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Part="Violated"/&gt;
&lt;/CRM&gt;</t>
        </r>
      </text>
    </comment>
    <comment ref="D8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Part="Total"/&gt;
&lt;/CRM&gt;</t>
        </r>
      </text>
    </comment>
    <comment ref="D9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Part="Pass"/&gt;
&lt;/CRM&gt;</t>
        </r>
      </text>
    </comment>
    <comment ref="D10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Part="Violated"/&gt;
&lt;/CRM&gt;</t>
        </r>
      </text>
    </comment>
    <comment ref="C11" authorId="0">
      <text>
        <r>
          <rPr>
            <sz val="10"/>
            <color rgb="FF000000"/>
            <rFont val="Arial"/>
            <family val="2"/>
            <charset val="204"/>
          </rPr>
          <t>&lt;CRM&gt;
   &lt;ConstraintTable Type="Internal" Part="CheckDate"/&gt;
&lt;/CRM&gt;</t>
        </r>
      </text>
    </comment>
    <comment ref="A15" authorId="1">
      <text>
        <r>
          <rPr>
            <sz val="8"/>
            <rFont val="Tahoma"/>
            <family val="2"/>
            <charset val="204"/>
          </rPr>
          <t>&lt;CRM&gt;
   &lt;ConstraintTable Type="Internal" Part="Header"/&gt;
&lt;/CRM&gt;</t>
        </r>
      </text>
    </comment>
    <comment ref="A191" authorId="1">
      <text>
        <r>
          <rPr>
            <sz val="8"/>
            <rFont val="Tahoma"/>
            <family val="2"/>
            <charset val="204"/>
          </rPr>
          <t>&lt;CRM&gt;
   &lt;ConstraintTable Type="External" Part="Header"/&gt;
&lt;/CRM&gt;</t>
        </r>
      </text>
    </comment>
  </commentList>
</comments>
</file>

<file path=xl/sharedStrings.xml><?xml version="1.0" encoding="utf-8"?>
<sst xmlns="http://schemas.openxmlformats.org/spreadsheetml/2006/main" count="642" uniqueCount="395">
  <si>
    <t>Число семейных ячеек</t>
  </si>
  <si>
    <t>В них лиц</t>
  </si>
  <si>
    <t>Из общего числа семейных ячеек – ячейки, состоящие из</t>
  </si>
  <si>
    <t>Средний размер семейной ячейки, человек</t>
  </si>
  <si>
    <t>число ячеек</t>
  </si>
  <si>
    <t>в них лиц</t>
  </si>
  <si>
    <t>Городские и сельские населенные пункты</t>
  </si>
  <si>
    <t>Все семейные ячейки, имеющие детей моложе 18 лет</t>
  </si>
  <si>
    <t>в них детей</t>
  </si>
  <si>
    <t>Городские населенные пункты</t>
  </si>
  <si>
    <t>Сельские населенные пункты</t>
  </si>
  <si>
    <t>А</t>
  </si>
  <si>
    <t>Семейные ячейки, имеющие детей моложе 17 лет</t>
  </si>
  <si>
    <t>Семейные ячейки, имеющие детей моложе 16 лет</t>
  </si>
  <si>
    <t>Семейные ячейки, имеющие детей моложе 15 лет</t>
  </si>
  <si>
    <t>Семейные ячейки, имеющие детей моложе 7 лет</t>
  </si>
  <si>
    <t>Семейные ячейки, имеющие детей моложе 3 лет</t>
  </si>
  <si>
    <t>Семейные ячейки, имеющие детей моложе 1 года</t>
  </si>
  <si>
    <t>в том числе:</t>
  </si>
  <si>
    <t>Ошибки сопоставления шаблонов</t>
  </si>
  <si>
    <t>Общие результаты выверки</t>
  </si>
  <si>
    <t>Внутритабличные увязки</t>
  </si>
  <si>
    <t>Всего:</t>
  </si>
  <si>
    <t>Сошлось:</t>
  </si>
  <si>
    <t>Не сошлось:</t>
  </si>
  <si>
    <t>Межтабличные увязки</t>
  </si>
  <si>
    <t xml:space="preserve"> </t>
  </si>
  <si>
    <t>Дата выверки:</t>
  </si>
  <si>
    <t>Увязки</t>
  </si>
  <si>
    <t>Код</t>
  </si>
  <si>
    <t>Левая часть</t>
  </si>
  <si>
    <t>Результат</t>
  </si>
  <si>
    <t>Правая часть</t>
  </si>
  <si>
    <t>Описание</t>
  </si>
  <si>
    <t>g1_c1_r1</t>
  </si>
  <si>
    <t>g1_c1_r2</t>
  </si>
  <si>
    <t>g1_c1_r3</t>
  </si>
  <si>
    <t>g1_c1_r4</t>
  </si>
  <si>
    <t>g1_c1_r5</t>
  </si>
  <si>
    <t>g1_c1_r6</t>
  </si>
  <si>
    <t>g1_c1_r7</t>
  </si>
  <si>
    <t>g1_c1_r8</t>
  </si>
  <si>
    <t>g1_c1_r9</t>
  </si>
  <si>
    <t>g1_c1_r10</t>
  </si>
  <si>
    <t>g1_c1_r11</t>
  </si>
  <si>
    <t>g1_c1_r12</t>
  </si>
  <si>
    <t>g1_c1_r13</t>
  </si>
  <si>
    <t>g1_c1_r14</t>
  </si>
  <si>
    <t>g1_c1_r15</t>
  </si>
  <si>
    <t>g1_c1_r16</t>
  </si>
  <si>
    <t>g1_c1_r17</t>
  </si>
  <si>
    <t>g1_c1_r18</t>
  </si>
  <si>
    <t>g1_c1_r19</t>
  </si>
  <si>
    <t>g1_c1_r20</t>
  </si>
  <si>
    <t>g1_c1_r21</t>
  </si>
  <si>
    <t>g1_c1_r22</t>
  </si>
  <si>
    <t>g1_c1_r23</t>
  </si>
  <si>
    <t>g1_c1_r24</t>
  </si>
  <si>
    <t>g1_c1_r25</t>
  </si>
  <si>
    <t>g1_c1_r26</t>
  </si>
  <si>
    <t>g1_c1_r27</t>
  </si>
  <si>
    <t>g1_c1_r28</t>
  </si>
  <si>
    <t>g1_c1_r29</t>
  </si>
  <si>
    <t>g1_c1_r30</t>
  </si>
  <si>
    <t>g1_c1_r31</t>
  </si>
  <si>
    <t>g1_c1_r32</t>
  </si>
  <si>
    <t>g1_c1_r33</t>
  </si>
  <si>
    <t>g1_c1_r34</t>
  </si>
  <si>
    <t>g1_c1_r35</t>
  </si>
  <si>
    <t>g1_c1_r36</t>
  </si>
  <si>
    <t>g1_c1_r37</t>
  </si>
  <si>
    <t>g1_c1_r38</t>
  </si>
  <si>
    <t>g1_c1_r39</t>
  </si>
  <si>
    <t>g1_c1_r40</t>
  </si>
  <si>
    <t>g1_c1_r41</t>
  </si>
  <si>
    <t>g1_c1_r42</t>
  </si>
  <si>
    <t>g1_c1_r43</t>
  </si>
  <si>
    <t>g1_c1_r44</t>
  </si>
  <si>
    <t>g1_c1_r45</t>
  </si>
  <si>
    <t>g1_c1_r46</t>
  </si>
  <si>
    <t>g1_c1_r47</t>
  </si>
  <si>
    <t>g1_c1_r48</t>
  </si>
  <si>
    <t>g1_c1_r49</t>
  </si>
  <si>
    <t>g1_c1_r50</t>
  </si>
  <si>
    <t>g1_c1_r51</t>
  </si>
  <si>
    <t>g1_c1_r52</t>
  </si>
  <si>
    <t>g1_c1_r53</t>
  </si>
  <si>
    <t>g1_c1_r54</t>
  </si>
  <si>
    <t>g1_c1_r55</t>
  </si>
  <si>
    <t>g1_c1_r56</t>
  </si>
  <si>
    <t>g1_c1_r57</t>
  </si>
  <si>
    <t>g1_c1_r58</t>
  </si>
  <si>
    <t>g1_c1_r59</t>
  </si>
  <si>
    <t>g1_c1_r60</t>
  </si>
  <si>
    <t>g1_c1_r61</t>
  </si>
  <si>
    <t>g1_c1_r62</t>
  </si>
  <si>
    <t>g1_c1_r63</t>
  </si>
  <si>
    <t>g1_c1_r64</t>
  </si>
  <si>
    <t>g1_c1_r65</t>
  </si>
  <si>
    <t>g1_c1_r66</t>
  </si>
  <si>
    <t>g1_c1_r67</t>
  </si>
  <si>
    <t>g1_c1_r68</t>
  </si>
  <si>
    <t>g1_c1_r69</t>
  </si>
  <si>
    <t>g1_c1_r70</t>
  </si>
  <si>
    <t>g1_c1_r71</t>
  </si>
  <si>
    <t>g1_c1_r72</t>
  </si>
  <si>
    <t>g1_c1_r73</t>
  </si>
  <si>
    <t>g1_c1_r74</t>
  </si>
  <si>
    <t>g1_c1_r75</t>
  </si>
  <si>
    <t>g2_c2_r1</t>
  </si>
  <si>
    <t>g2_c2_r2</t>
  </si>
  <si>
    <t>g2_c2_r3</t>
  </si>
  <si>
    <t>g2_c2_r4</t>
  </si>
  <si>
    <t>g2_c2_r5</t>
  </si>
  <si>
    <t>g2_c2_r6</t>
  </si>
  <si>
    <t>g2_c2_r7</t>
  </si>
  <si>
    <t>g2_c2_r8</t>
  </si>
  <si>
    <t>g2_c2_r9</t>
  </si>
  <si>
    <t>g2_c2_r10</t>
  </si>
  <si>
    <t>g2_c2_r11</t>
  </si>
  <si>
    <t>g2_c2_r12</t>
  </si>
  <si>
    <t>g2_c2_r13</t>
  </si>
  <si>
    <t>g2_c2_r14</t>
  </si>
  <si>
    <t>g2_c2_r15</t>
  </si>
  <si>
    <t>g2_c2_r16</t>
  </si>
  <si>
    <t>g2_c2_r17</t>
  </si>
  <si>
    <t>g2_c2_r18</t>
  </si>
  <si>
    <t>g2_c2_r19</t>
  </si>
  <si>
    <t>g2_c2_r20</t>
  </si>
  <si>
    <t>g2_c2_r21</t>
  </si>
  <si>
    <t>g2_c2_r22</t>
  </si>
  <si>
    <t>g2_c2_r23</t>
  </si>
  <si>
    <t>g2_c2_r24</t>
  </si>
  <si>
    <t>g2_c2_r25</t>
  </si>
  <si>
    <t>g2_c2_r26</t>
  </si>
  <si>
    <t>g2_c2_r27</t>
  </si>
  <si>
    <t>g2_c2_r28</t>
  </si>
  <si>
    <t>g2_c2_r29</t>
  </si>
  <si>
    <t>g2_c2_r30</t>
  </si>
  <si>
    <t>g2_c2_r31</t>
  </si>
  <si>
    <t>g2_c2_r32</t>
  </si>
  <si>
    <t>g2_c2_r33</t>
  </si>
  <si>
    <t>g2_c2_r34</t>
  </si>
  <si>
    <t>g2_c2_r35</t>
  </si>
  <si>
    <t>g2_c2_r36</t>
  </si>
  <si>
    <t>g2_c2_r37</t>
  </si>
  <si>
    <t>g2_c2_r38</t>
  </si>
  <si>
    <t>g2_c2_r39</t>
  </si>
  <si>
    <t>g2_c2_r40</t>
  </si>
  <si>
    <t>g2_c2_r41</t>
  </si>
  <si>
    <t>g2_c2_r42</t>
  </si>
  <si>
    <t>g2_c2_r43</t>
  </si>
  <si>
    <t>g2_c2_r44</t>
  </si>
  <si>
    <t>g2_c2_r45</t>
  </si>
  <si>
    <t>g2_c2_r46</t>
  </si>
  <si>
    <t>g2_c2_r47</t>
  </si>
  <si>
    <t>g2_c2_r48</t>
  </si>
  <si>
    <t>g2_c2_r49</t>
  </si>
  <si>
    <t>g2_c2_r50</t>
  </si>
  <si>
    <t>g2_c2_r51</t>
  </si>
  <si>
    <t>g2_c2_r52</t>
  </si>
  <si>
    <t>g2_c2_r53</t>
  </si>
  <si>
    <t>g2_c2_r54</t>
  </si>
  <si>
    <t>g2_c2_r55</t>
  </si>
  <si>
    <t>g2_c2_r56</t>
  </si>
  <si>
    <t>g2_c2_r57</t>
  </si>
  <si>
    <t>g2_c2_r58</t>
  </si>
  <si>
    <t>g2_c2_r59</t>
  </si>
  <si>
    <t>g2_c2_r60</t>
  </si>
  <si>
    <t>g2_c2_r61</t>
  </si>
  <si>
    <t>g2_c2_r62</t>
  </si>
  <si>
    <t>g2_c2_r63</t>
  </si>
  <si>
    <t>g2_c2_r64</t>
  </si>
  <si>
    <t>g2_c2_r65</t>
  </si>
  <si>
    <t>g2_c2_r66</t>
  </si>
  <si>
    <t>g2_c2_r67</t>
  </si>
  <si>
    <t>g2_c2_r68</t>
  </si>
  <si>
    <t>g2_c2_r69</t>
  </si>
  <si>
    <t>g2_c2_r70</t>
  </si>
  <si>
    <t>g2_c2_r71</t>
  </si>
  <si>
    <t>g2_c2_r72</t>
  </si>
  <si>
    <t>g2_c2_r73</t>
  </si>
  <si>
    <t>g2_c2_r74</t>
  </si>
  <si>
    <t>g2_c2_r75</t>
  </si>
  <si>
    <t>g2_c2_r76</t>
  </si>
  <si>
    <t>g2_c2_r77</t>
  </si>
  <si>
    <t>g2_c2_r78</t>
  </si>
  <si>
    <t>g2_c2_r79</t>
  </si>
  <si>
    <t>g2_c2_r80</t>
  </si>
  <si>
    <t>g2_c2_r81</t>
  </si>
  <si>
    <t>g2_c2_r82</t>
  </si>
  <si>
    <t>g2_c2_r83</t>
  </si>
  <si>
    <t>g2_c2_r84</t>
  </si>
  <si>
    <t>g2_c2_r85</t>
  </si>
  <si>
    <t>g2_c2_r86</t>
  </si>
  <si>
    <t>g2_c2_r87</t>
  </si>
  <si>
    <t>g2_c2_r88</t>
  </si>
  <si>
    <t>g2_c2_r89</t>
  </si>
  <si>
    <t>g2_c2_r90</t>
  </si>
  <si>
    <t>g2_c2_r91</t>
  </si>
  <si>
    <t>g2_c2_r92</t>
  </si>
  <si>
    <t>g2_c2_r93</t>
  </si>
  <si>
    <t>v1_r1_c1</t>
  </si>
  <si>
    <t>v1_r1_c2</t>
  </si>
  <si>
    <t>v1_r1_c3</t>
  </si>
  <si>
    <t>v1_r1_c4</t>
  </si>
  <si>
    <t>v1_r1_c5</t>
  </si>
  <si>
    <t>v1_r1_c6</t>
  </si>
  <si>
    <t>v1_r1_c7</t>
  </si>
  <si>
    <t>Гр.1 = Σ гр. 3 - 6 стр.1</t>
  </si>
  <si>
    <t>Гр.1 = Σ гр. 3 - 6 стр.2</t>
  </si>
  <si>
    <t>Гр.1 = Σ гр. 3 - 6 стр.3</t>
  </si>
  <si>
    <t>Гр.1 = Σ гр. 3 - 6 стр.4</t>
  </si>
  <si>
    <t>Гр.1 = Σ гр. 3 - 6 стр.6</t>
  </si>
  <si>
    <t>Гр.1 = Σ гр. 3 - 6 стр.7</t>
  </si>
  <si>
    <t>Гр.1 = Σ гр. 3 - 6 стр.8</t>
  </si>
  <si>
    <t>Гр.1 = Σ гр. 3 - 6 стр.9</t>
  </si>
  <si>
    <t>Гр.1 = Σ гр. 3 - 6 стр.11</t>
  </si>
  <si>
    <t>Гр.1 = Σ гр. 3 - 6 стр.12</t>
  </si>
  <si>
    <t>Гр.1 = Σ гр. 3 - 6 стр.13</t>
  </si>
  <si>
    <t>Гр.1 = Σ гр. 3 - 6 стр.14</t>
  </si>
  <si>
    <t>Гр.1 = Σ гр. 3 - 6 стр.16</t>
  </si>
  <si>
    <t>Гр.1 = Σ гр. 3 - 6 стр.17</t>
  </si>
  <si>
    <t>Гр.1 = Σ гр. 3 - 6 стр.18</t>
  </si>
  <si>
    <t>Гр.1 = Σ гр. 3 - 6 стр.19</t>
  </si>
  <si>
    <t>Гр.1 = Σ гр. 3 - 6 стр.21</t>
  </si>
  <si>
    <t>Гр.1 = Σ гр. 3 - 6 стр.22</t>
  </si>
  <si>
    <t>Гр.1 = Σ гр. 3 - 6 стр.23</t>
  </si>
  <si>
    <t>Гр.1 = Σ гр. 3 - 6 стр.24</t>
  </si>
  <si>
    <t>Гр.1 = Σ гр. 3 - 6 стр.26</t>
  </si>
  <si>
    <t>Гр.1 = Σ гр. 3 - 6 стр.27</t>
  </si>
  <si>
    <t>Гр.1 = Σ гр. 3 - 6 стр.28</t>
  </si>
  <si>
    <t>Гр.1 = Σ гр. 3 - 6 стр.29</t>
  </si>
  <si>
    <t>Гр.1 = Σ гр. 3 - 6 стр.31</t>
  </si>
  <si>
    <t>Гр.1 = Σ гр. 3 - 6 стр.32</t>
  </si>
  <si>
    <t>Гр.1 = Σ гр. 3 - 6 стр.33</t>
  </si>
  <si>
    <t>Гр.1 = Σ гр. 3 - 6 стр.34</t>
  </si>
  <si>
    <t>Гр.1 = Σ гр. 3 - 6 стр.35</t>
  </si>
  <si>
    <t>Гр.1 = Σ гр. 3 - 6 стр.37</t>
  </si>
  <si>
    <t>Гр.1 = Σ гр. 3 - 6 стр.38</t>
  </si>
  <si>
    <t>Гр.1 = Σ гр. 3 - 6 стр.39</t>
  </si>
  <si>
    <t>Гр.1 = Σ гр. 3 - 6 стр.40</t>
  </si>
  <si>
    <t>Гр.1 = Σ гр. 3 - 6 стр.42</t>
  </si>
  <si>
    <t>Гр.1 = Σ гр. 3 - 6 стр.43</t>
  </si>
  <si>
    <t>Гр.1 = Σ гр. 3 - 6 стр.44</t>
  </si>
  <si>
    <t>Гр.1 = Σ гр. 3 - 6 стр.45</t>
  </si>
  <si>
    <t>Гр.1 = Σ гр. 3 - 6 стр.47</t>
  </si>
  <si>
    <t>Гр.1 = Σ гр. 3 - 6 стр.48</t>
  </si>
  <si>
    <t>Гр.1 = Σ гр. 3 - 6 стр.49</t>
  </si>
  <si>
    <t>Гр.1 = Σ гр. 3 - 6 стр.50</t>
  </si>
  <si>
    <t>Гр.1 = Σ гр. 3 - 6 стр.52</t>
  </si>
  <si>
    <t>Гр.1 = Σ гр. 3 - 6 стр.53</t>
  </si>
  <si>
    <t>Гр.1 = Σ гр. 3 - 6 стр.54</t>
  </si>
  <si>
    <t>Гр.1 = Σ гр. 3 - 6 стр.55</t>
  </si>
  <si>
    <t>Гр.1 = Σ гр. 3 - 6 стр.57</t>
  </si>
  <si>
    <t>Гр.1 = Σ гр. 3 - 6 стр.58</t>
  </si>
  <si>
    <t>Гр.1 = Σ гр. 3 - 6 стр.59</t>
  </si>
  <si>
    <t>Гр.1 = Σ гр. 3 - 6 стр.60</t>
  </si>
  <si>
    <t>Гр.1 = Σ гр. 3 - 6 стр.62</t>
  </si>
  <si>
    <t>Гр.1 = Σ гр. 3 - 6 стр.63</t>
  </si>
  <si>
    <t>Гр.1 = Σ гр. 3 - 6 стр.64</t>
  </si>
  <si>
    <t>Гр.1 = Σ гр. 3 - 6 стр.65</t>
  </si>
  <si>
    <t>Гр.1 = Σ гр. 3 - 6 стр.66</t>
  </si>
  <si>
    <t>Гр.1 = Σ гр. 3 - 6 стр.68</t>
  </si>
  <si>
    <t>Гр.1 = Σ гр. 3 - 6 стр.69</t>
  </si>
  <si>
    <t>Гр.1 = Σ гр. 3 - 6 стр.70</t>
  </si>
  <si>
    <t>Гр.1 = Σ гр. 3 - 6 стр.71</t>
  </si>
  <si>
    <t>Гр.1 = Σ гр. 3 - 6 стр.73</t>
  </si>
  <si>
    <t>Гр.1 = Σ гр. 3 - 6 стр.74</t>
  </si>
  <si>
    <t>Гр.1 = Σ гр. 3 - 6 стр.75</t>
  </si>
  <si>
    <t>Гр.1 = Σ гр. 3 - 6 стр.76</t>
  </si>
  <si>
    <t>Гр.1 = Σ гр. 3 - 6 стр.78</t>
  </si>
  <si>
    <t>Гр.1 = Σ гр. 3 - 6 стр.79</t>
  </si>
  <si>
    <t>Гр.1 = Σ гр. 3 - 6 стр.80</t>
  </si>
  <si>
    <t>Гр.1 = Σ гр. 3 - 6 стр.81</t>
  </si>
  <si>
    <t>Гр.1 = Σ гр. 3 - 6 стр.83</t>
  </si>
  <si>
    <t>Гр.1 = Σ гр. 3 - 6 стр.84</t>
  </si>
  <si>
    <t>Гр.1 = Σ гр. 3 - 6 стр.85</t>
  </si>
  <si>
    <t>Гр.1 = Σ гр. 3 - 6 стр.86</t>
  </si>
  <si>
    <t>Гр.1 = Σ гр. 3 - 6 стр.88</t>
  </si>
  <si>
    <t>Гр.1 = Σ гр. 3 - 6 стр.89</t>
  </si>
  <si>
    <t>Гр.1 = Σ гр. 3 - 6 стр.90</t>
  </si>
  <si>
    <t>Гр.1 = Σ гр. 3 - 6 стр.91</t>
  </si>
  <si>
    <t>Гр.1 = Σ гр. 3 - 6 стр.93</t>
  </si>
  <si>
    <t>Гр.2 = Σр. 3*2+гр.4*3+гр.5*4+гр.7 стр.1</t>
  </si>
  <si>
    <t>Гр.2 = Σр. 3*2+гр.4*3+гр.5*4+гр.7 стр.2</t>
  </si>
  <si>
    <t>Гр.2 = Σр. 3*2+гр.4*3+гр.5*4+гр.7 стр.3</t>
  </si>
  <si>
    <t>Гр.2 = Σр. 3*2+гр.4*3+гр.5*4+гр.7 стр.4</t>
  </si>
  <si>
    <t>Гр.2 = Σр. 3*2+гр.4*3+гр.5*4+гр.7 стр.6</t>
  </si>
  <si>
    <t>Гр.2 = Σр. 3*2+гр.4*3+гр.5*4+гр.7 стр.7</t>
  </si>
  <si>
    <t>Гр.2 = Σр. 3*2+гр.4*3+гр.5*4+гр.7 стр.8</t>
  </si>
  <si>
    <t>Гр.2 = Σр. 3*2+гр.4*3+гр.5*4+гр.7 стр.9</t>
  </si>
  <si>
    <t>Гр.2 = Σр. 3*2+гр.4*3+гр.5*4+гр.7 стр.11</t>
  </si>
  <si>
    <t>Гр.2 = Σр. 3*2+гр.4*3+гр.5*4+гр.7 стр.12</t>
  </si>
  <si>
    <t>Гр.2 = Σр. 3*2+гр.4*3+гр.5*4+гр.7 стр.13</t>
  </si>
  <si>
    <t>Гр.2 = Σр. 3*2+гр.4*3+гр.5*4+гр.7 стр.14</t>
  </si>
  <si>
    <t>Гр.2 = Σр. 3*2+гр.4*3+гр.5*4+гр.7 стр.16</t>
  </si>
  <si>
    <t>Гр.2 = Σр. 3*2+гр.4*3+гр.5*4+гр.7 стр.17</t>
  </si>
  <si>
    <t>Гр.2 = Σр. 3*2+гр.4*3+гр.5*4+гр.7 стр.18</t>
  </si>
  <si>
    <t>Гр.2 = Σр. 3*2+гр.4*3+гр.5*4+гр.7 стр.19</t>
  </si>
  <si>
    <t>Гр.2 = Σр. 3*2+гр.4*3+гр.5*4+гр.7 стр.21</t>
  </si>
  <si>
    <t>Гр.2 = Σр. 3*2+гр.4*3+гр.5*4+гр.7 стр.22</t>
  </si>
  <si>
    <t>Гр.2 = Σр. 3*2+гр.4*3+гр.5*4+гр.7 стр.23</t>
  </si>
  <si>
    <t>Гр.2 = Σр. 3*2+гр.4*3+гр.5*4+гр.7 стр.24</t>
  </si>
  <si>
    <t>Гр.2 = Σр. 3*2+гр.4*3+гр.5*4+гр.7 стр.26</t>
  </si>
  <si>
    <t>Гр.2 = Σр. 3*2+гр.4*3+гр.5*4+гр.7 стр.27</t>
  </si>
  <si>
    <t>Гр.2 = Σр. 3*2+гр.4*3+гр.5*4+гр.7 стр.28</t>
  </si>
  <si>
    <t>Гр.2 = Σр. 3*2+гр.4*3+гр.5*4+гр.7 стр.29</t>
  </si>
  <si>
    <t>Гр.2 = Σр. 3*2+гр.4*3+гр.5*4+гр.7 стр.31</t>
  </si>
  <si>
    <t>Гр.2 = Σр. 3*2+гр.4*3+гр.5*4+гр.7 стр.32</t>
  </si>
  <si>
    <t>Гр.2 = Σр. 3*2+гр.4*3+гр.5*4+гр.7 стр.33</t>
  </si>
  <si>
    <t>Гр.2 = Σр. 3*2+гр.4*3+гр.5*4+гр.7 стр.34</t>
  </si>
  <si>
    <t>Гр.2 = Σр. 3*2+гр.4*3+гр.5*4+гр.7 стр.35</t>
  </si>
  <si>
    <t>Гр.2 = Σр. 3*2+гр.4*3+гр.5*4+гр.7 стр.36</t>
  </si>
  <si>
    <t>Гр.2 = Σр. 3*2+гр.4*3+гр.5*4+гр.7 стр.37</t>
  </si>
  <si>
    <t>Гр.2 = Σр. 3*2+гр.4*3+гр.5*4+гр.7 стр.38</t>
  </si>
  <si>
    <t>Гр.2 = Σр. 3*2+гр.4*3+гр.5*4+гр.7 стр.39</t>
  </si>
  <si>
    <t>Гр.2 = Σр. 3*2+гр.4*3+гр.5*4+гр.7 стр.40</t>
  </si>
  <si>
    <t>Гр.2 = Σр. 3*2+гр.4*3+гр.5*4+гр.7 стр.41</t>
  </si>
  <si>
    <t>Гр.2 = Σр. 3*2+гр.4*3+гр.5*4+гр.7 стр.42</t>
  </si>
  <si>
    <t>Гр.2 = Σр. 3*2+гр.4*3+гр.5*4+гр.7 стр.43</t>
  </si>
  <si>
    <t>Гр.2 = Σр. 3*2+гр.4*3+гр.5*4+гр.7 стр.44</t>
  </si>
  <si>
    <t>Гр.2 = Σр. 3*2+гр.4*3+гр.5*4+гр.7 стр.45</t>
  </si>
  <si>
    <t>Гр.2 = Σр. 3*2+гр.4*3+гр.5*4+гр.7 стр.46</t>
  </si>
  <si>
    <t>Гр.2 = Σр. 3*2+гр.4*3+гр.5*4+гр.7 стр.47</t>
  </si>
  <si>
    <t>Гр.2 = Σр. 3*2+гр.4*3+гр.5*4+гр.7 стр.48</t>
  </si>
  <si>
    <t>Гр.2 = Σр. 3*2+гр.4*3+гр.5*4+гр.7 стр.49</t>
  </si>
  <si>
    <t>Гр.2 = Σр. 3*2+гр.4*3+гр.5*4+гр.7 стр.50</t>
  </si>
  <si>
    <t>Гр.2 = Σр. 3*2+гр.4*3+гр.5*4+гр.7 стр.51</t>
  </si>
  <si>
    <t>Гр.2 = Σр. 3*2+гр.4*3+гр.5*4+гр.7 стр.52</t>
  </si>
  <si>
    <t>Гр.2 = Σр. 3*2+гр.4*3+гр.5*4+гр.7 стр.53</t>
  </si>
  <si>
    <t>Гр.2 = Σр. 3*2+гр.4*3+гр.5*4+гр.7 стр.54</t>
  </si>
  <si>
    <t>Гр.2 = Σр. 3*2+гр.4*3+гр.5*4+гр.7 стр.55</t>
  </si>
  <si>
    <t>Гр.2 = Σр. 3*2+гр.4*3+гр.5*4+гр.7 стр.56</t>
  </si>
  <si>
    <t>Гр.2 = Σр. 3*2+гр.4*3+гр.5*4+гр.7 стр.57</t>
  </si>
  <si>
    <t>Гр.2 = Σр. 3*2+гр.4*3+гр.5*4+гр.7 стр.58</t>
  </si>
  <si>
    <t>Гр.2 = Σр. 3*2+гр.4*3+гр.5*4+гр.7 стр.59</t>
  </si>
  <si>
    <t>Гр.2 = Σр. 3*2+гр.4*3+гр.5*4+гр.7 стр.60</t>
  </si>
  <si>
    <t>Гр.2 = Σр. 3*2+гр.4*3+гр.5*4+гр.7 стр.62</t>
  </si>
  <si>
    <t>Гр.2 = Σр. 3*2+гр.4*3+гр.5*4+гр.7 стр.63</t>
  </si>
  <si>
    <t>Гр.2 = Σр. 3*2+гр.4*3+гр.5*4+гр.7 стр.64</t>
  </si>
  <si>
    <t>Гр.2 = Σр. 3*2+гр.4*3+гр.5*4+гр.7 стр.65</t>
  </si>
  <si>
    <t>Гр.2 = Σр. 3*2+гр.4*3+гр.5*4+гр.7 стр.66</t>
  </si>
  <si>
    <t>Стр.1 = Σумма стр. 32, 63 гр.1</t>
  </si>
  <si>
    <t>Стр.1 = Σумма стр. 32, 63 гр.2</t>
  </si>
  <si>
    <t>Стр.1 = Σумма стр. 32, 63 гр.3</t>
  </si>
  <si>
    <t>Стр.1 = Σумма стр. 32, 63 гр.4</t>
  </si>
  <si>
    <t>Стр.1 = Σумма стр. 32, 63 гр.5</t>
  </si>
  <si>
    <t>Стр.1 = Σумма стр. 32, 63 гр.6</t>
  </si>
  <si>
    <t>Стр.1 = Σумма стр. 32, 63 гр.7</t>
  </si>
  <si>
    <t>Гр.2 = Σр. 3*2+гр.4*3+гр.5*4+гр.7 стр.68</t>
  </si>
  <si>
    <t>Гр.2 = Σр. 3*2+гр.4*3+гр.5*4+гр.7 стр.69</t>
  </si>
  <si>
    <t>Гр.2 = Σр. 3*2+гр.4*3+гр.5*4+гр.7 стр.70</t>
  </si>
  <si>
    <t>Гр.2 = Σр. 3*2+гр.4*3+гр.5*4+гр.7 стр.71</t>
  </si>
  <si>
    <t>Гр.2 = Σр. 3*2+гр.4*3+гр.5*4+гр.7 стр.73</t>
  </si>
  <si>
    <t>Гр.2 = Σр. 3*2+гр.4*3+гр.5*4+гр.7 стр.74</t>
  </si>
  <si>
    <t>Гр.2 = Σр. 3*2+гр.4*3+гр.5*4+гр.7 стр.75</t>
  </si>
  <si>
    <t>Гр.2 = Σр. 3*2+гр.4*3+гр.5*4+гр.7 стр.76</t>
  </si>
  <si>
    <t>Гр.2 = Σр. 3*2+гр.4*3+гр.5*4+гр.7 стр.78</t>
  </si>
  <si>
    <t>Гр.2 = Σр. 3*2+гр.4*3+гр.5*4+гр.7 стр.79</t>
  </si>
  <si>
    <t>Гр.2 = Σр. 3*2+гр.4*3+гр.5*4+гр.7 стр.80</t>
  </si>
  <si>
    <t>Гр.2 = Σр. 3*2+гр.4*3+гр.5*4+гр.7 стр.81</t>
  </si>
  <si>
    <t>Гр.2 = Σр. 3*2+гр.4*3+гр.5*4+гр.7 стр.83</t>
  </si>
  <si>
    <t>Гр.2 = Σр. 3*2+гр.4*3+гр.5*4+гр.7 стр.84</t>
  </si>
  <si>
    <t>Гр.2 = Σр. 3*2+гр.4*3+гр.5*4+гр.7 стр.85</t>
  </si>
  <si>
    <t>Гр.2 = Σр. 3*2+гр.4*3+гр.5*4+гр.7 стр.86</t>
  </si>
  <si>
    <t>Гр.2 = Σр. 3*2+гр.4*3+гр.5*4+гр.7 стр.88</t>
  </si>
  <si>
    <t>Гр.2 = Σр. 3*2+гр.4*3+гр.5*4+гр.7 стр.89</t>
  </si>
  <si>
    <t>Гр.2 = Σр. 3*2+гр.4*3+гр.5*4+гр.7 стр.90</t>
  </si>
  <si>
    <t>Гр.2 = Σр. 3*2+гр.4*3+гр.5*4+гр.7 стр.91</t>
  </si>
  <si>
    <t>Гр.2 = Σр. 3*2+гр.4*3+гр.5*4+гр.7 стр.93</t>
  </si>
  <si>
    <t xml:space="preserve">14. СЕМЕЙНЫЕ ЯЧЕЙКИ, ВХОДЯЩИЕ В СОСТАВ ЧАСТНЫХ ДОМОХОЗЯЙСТВ, 
ПО ВОЗРАСТНЫМ ГРУППАМ ДЕТЕЙ </t>
  </si>
  <si>
    <t xml:space="preserve">с 1 ребенком </t>
  </si>
  <si>
    <t xml:space="preserve">с 2 детьми  </t>
  </si>
  <si>
    <t xml:space="preserve">с 3 и более детьми  </t>
  </si>
  <si>
    <t xml:space="preserve">с 2 детьми </t>
  </si>
  <si>
    <t xml:space="preserve">с 3 и более детьми </t>
  </si>
  <si>
    <t>Гр.2 = Σр. 3+гр.4+гр.5+гр.7 стр.5</t>
  </si>
  <si>
    <t>Гр.2 = Σр. 3+гр.4+гр.5+гр.7 стр.10</t>
  </si>
  <si>
    <t>Гр.2 = Σр. 3+гр.4+гр.5+гр.7 стр.15</t>
  </si>
  <si>
    <t>Гр.2 = Σр. 3+гр.4+гр.5+гр.7 стр.20</t>
  </si>
  <si>
    <t>Гр.2 = Σр. 3+гр.4+гр.5+гр.7 стр.25</t>
  </si>
  <si>
    <t>Гр.2 = Σр. 3+гр.4+гр.5+гр.7 стр.30</t>
  </si>
  <si>
    <t>Гр.2 = Σр. 3+гр.4+гр.5+гр.7 стр.61</t>
  </si>
  <si>
    <t>Гр.2 = Σр. 3+гр.4+гр.5+гр.7 стр.67</t>
  </si>
  <si>
    <t>Гр.2 = Σр. 3+гр.4+гр.5+гр.7 стр.72</t>
  </si>
  <si>
    <t>Гр.2 = Σр. 3+гр.4+гр.5+гр.7 стр.77</t>
  </si>
  <si>
    <t>Гр.2 = Σр. 3+гр.4+гр.5+гр.7 стр.82</t>
  </si>
  <si>
    <t>Гр.2 = Σр. 3+гр.4+гр.5+гр.7 стр.87</t>
  </si>
  <si>
    <t>Гр.2 = Σр. 3+гр.4+гр.5+гр.7 стр.92</t>
  </si>
  <si>
    <t>-</t>
  </si>
  <si>
    <t>2 
человек</t>
  </si>
  <si>
    <t>3 
человек</t>
  </si>
  <si>
    <t>4 
человек</t>
  </si>
  <si>
    <t>5 и более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</si>
</sst>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 x14ac:knownFonts="1">
    <font>
      <sz val="10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Courier New"/>
      <family val="3"/>
      <charset val="204"/>
    </font>
    <font>
      <sz val="9"/>
      <name val="Tahoma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Tahoma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90133365886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protection locked="0"/>
    </xf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  <xf numFmtId="0" fontId="1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4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6" applyNumberFormat="1" applyFont="1" applyFill="1" applyBorder="1" applyAlignment="1" applyProtection="1">
      <protection locked="0"/>
    </xf>
    <xf numFmtId="0" fontId="9" fillId="0" borderId="0" xfId="6" applyNumberFormat="1" applyFont="1" applyFill="1" applyBorder="1" applyAlignment="1" applyProtection="1">
      <alignment horizontal="left"/>
      <protection locked="0"/>
    </xf>
    <xf numFmtId="0" fontId="9" fillId="0" borderId="0" xfId="6" applyNumberFormat="1" applyFont="1" applyFill="1" applyBorder="1" applyAlignment="1" applyProtection="1">
      <alignment horizontal="left" wrapText="1"/>
      <protection locked="0"/>
    </xf>
    <xf numFmtId="0" fontId="9" fillId="2" borderId="3" xfId="6" applyNumberFormat="1" applyFont="1" applyFill="1" applyBorder="1" applyAlignment="1" applyProtection="1">
      <protection locked="0"/>
    </xf>
    <xf numFmtId="0" fontId="9" fillId="0" borderId="0" xfId="6" applyNumberFormat="1" applyFont="1" applyFill="1" applyBorder="1" applyAlignment="1" applyProtection="1">
      <alignment wrapText="1"/>
      <protection locked="0"/>
    </xf>
    <xf numFmtId="0" fontId="9" fillId="2" borderId="3" xfId="6" applyNumberFormat="1" applyFont="1" applyFill="1" applyBorder="1" applyAlignment="1" applyProtection="1">
      <alignment vertical="center"/>
      <protection locked="0"/>
    </xf>
    <xf numFmtId="0" fontId="9" fillId="2" borderId="3" xfId="6" applyNumberFormat="1" applyFont="1" applyFill="1" applyBorder="1" applyAlignment="1" applyProtection="1">
      <alignment wrapText="1"/>
      <protection locked="0"/>
    </xf>
    <xf numFmtId="0" fontId="9" fillId="0" borderId="1" xfId="6" applyNumberFormat="1" applyFont="1" applyFill="1" applyBorder="1" applyAlignment="1" applyProtection="1"/>
    <xf numFmtId="0" fontId="9" fillId="2" borderId="1" xfId="6" applyNumberFormat="1" applyFont="1" applyFill="1" applyBorder="1" applyAlignment="1" applyProtection="1"/>
    <xf numFmtId="0" fontId="9" fillId="0" borderId="1" xfId="6" applyNumberFormat="1" applyFont="1" applyFill="1" applyBorder="1" applyAlignment="1" applyProtection="1">
      <protection locked="0"/>
    </xf>
    <xf numFmtId="0" fontId="10" fillId="0" borderId="1" xfId="6" applyNumberFormat="1" applyFont="1" applyFill="1" applyBorder="1" applyAlignment="1" applyProtection="1">
      <protection locked="0"/>
    </xf>
    <xf numFmtId="0" fontId="6" fillId="0" borderId="4" xfId="0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9" fillId="0" borderId="3" xfId="6" applyNumberFormat="1" applyFont="1" applyFill="1" applyBorder="1" applyAlignment="1" applyProtection="1">
      <alignment horizontal="left"/>
      <protection locked="0"/>
    </xf>
    <xf numFmtId="0" fontId="9" fillId="2" borderId="3" xfId="6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wrapText="1" indent="3"/>
    </xf>
    <xf numFmtId="0" fontId="6" fillId="0" borderId="0" xfId="0" applyFont="1" applyFill="1" applyBorder="1" applyAlignment="1">
      <alignment horizontal="left" wrapText="1" indent="4"/>
    </xf>
    <xf numFmtId="0" fontId="6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 indent="1"/>
    </xf>
    <xf numFmtId="0" fontId="2" fillId="0" borderId="1" xfId="22" applyFont="1" applyBorder="1"/>
    <xf numFmtId="0" fontId="12" fillId="0" borderId="4" xfId="0" applyFont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0" fontId="3" fillId="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3" xfId="6" applyNumberFormat="1" applyFont="1" applyFill="1" applyBorder="1" applyAlignment="1" applyProtection="1">
      <alignment horizontal="center"/>
      <protection locked="0"/>
    </xf>
    <xf numFmtId="0" fontId="0" fillId="4" borderId="1" xfId="22" applyFont="1" applyFill="1" applyBorder="1" applyAlignment="1">
      <alignment horizontal="center"/>
    </xf>
    <xf numFmtId="0" fontId="9" fillId="0" borderId="3" xfId="6" applyNumberFormat="1" applyFont="1" applyFill="1" applyBorder="1" applyAlignment="1" applyProtection="1">
      <alignment horizontal="left"/>
      <protection locked="0"/>
    </xf>
    <xf numFmtId="0" fontId="9" fillId="0" borderId="12" xfId="6" applyNumberFormat="1" applyFont="1" applyFill="1" applyBorder="1" applyAlignment="1" applyProtection="1">
      <alignment horizontal="left"/>
      <protection locked="0"/>
    </xf>
    <xf numFmtId="0" fontId="9" fillId="0" borderId="13" xfId="6" applyNumberFormat="1" applyFont="1" applyFill="1" applyBorder="1" applyAlignment="1" applyProtection="1">
      <alignment horizontal="left"/>
      <protection locked="0"/>
    </xf>
    <xf numFmtId="0" fontId="9" fillId="2" borderId="3" xfId="6" applyNumberFormat="1" applyFont="1" applyFill="1" applyBorder="1" applyAlignment="1" applyProtection="1">
      <alignment horizontal="center" vertical="center"/>
      <protection locked="0"/>
    </xf>
    <xf numFmtId="0" fontId="9" fillId="2" borderId="3" xfId="6" applyNumberFormat="1" applyFont="1" applyFill="1" applyBorder="1" applyAlignment="1" applyProtection="1">
      <alignment horizontal="left"/>
      <protection locked="0"/>
    </xf>
    <xf numFmtId="0" fontId="9" fillId="2" borderId="13" xfId="6" applyNumberFormat="1" applyFont="1" applyFill="1" applyBorder="1" applyAlignment="1" applyProtection="1">
      <alignment horizontal="left"/>
      <protection locked="0"/>
    </xf>
  </cellXfs>
  <cellStyles count="23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" xfId="0" builtinId="0"/>
    <cellStyle name="Normal 2" xfId="6"/>
    <cellStyle name="Normal 3" xfId="22"/>
    <cellStyle name="Percent" xfId="1"/>
    <cellStyle name="Percent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21"/>
  <sheetViews>
    <sheetView tabSelected="1" view="pageLayout" topLeftCell="B1" workbookViewId="0">
      <selection activeCell="E12" sqref="E12"/>
    </sheetView>
  </sheetViews>
  <sheetFormatPr defaultColWidth="9" defaultRowHeight="12" x14ac:dyDescent="0.2"/>
  <cols>
    <col min="1" max="1" width="2.7109375" style="8" hidden="1" customWidth="1"/>
    <col min="2" max="2" width="28.140625" style="1" customWidth="1"/>
    <col min="3" max="9" width="7.85546875" style="1" customWidth="1"/>
    <col min="10" max="10" width="8.140625" style="1" customWidth="1"/>
    <col min="11" max="15" width="9" style="1" customWidth="1"/>
    <col min="16" max="16" width="11.5703125" style="1" customWidth="1"/>
    <col min="17" max="17" width="9" style="1" customWidth="1"/>
    <col min="18" max="16384" width="9" style="1"/>
  </cols>
  <sheetData>
    <row r="1" spans="1:11" ht="31.5" customHeight="1" x14ac:dyDescent="0.2">
      <c r="A1" s="10"/>
      <c r="B1" s="44" t="s">
        <v>371</v>
      </c>
      <c r="C1" s="44"/>
      <c r="D1" s="44"/>
      <c r="E1" s="44"/>
      <c r="F1" s="44"/>
      <c r="G1" s="44"/>
      <c r="H1" s="44"/>
      <c r="I1" s="44"/>
      <c r="J1" s="44"/>
    </row>
    <row r="2" spans="1:11" ht="21" customHeight="1" x14ac:dyDescent="0.2">
      <c r="J2" s="28"/>
    </row>
    <row r="3" spans="1:11" x14ac:dyDescent="0.2">
      <c r="A3" s="9"/>
      <c r="B3" s="45"/>
      <c r="C3" s="46" t="s">
        <v>0</v>
      </c>
      <c r="D3" s="46" t="s">
        <v>1</v>
      </c>
      <c r="E3" s="46" t="s">
        <v>2</v>
      </c>
      <c r="F3" s="46"/>
      <c r="G3" s="46"/>
      <c r="H3" s="46"/>
      <c r="I3" s="46"/>
      <c r="J3" s="47" t="s">
        <v>3</v>
      </c>
      <c r="K3" s="2"/>
    </row>
    <row r="4" spans="1:11" x14ac:dyDescent="0.2">
      <c r="A4" s="9"/>
      <c r="B4" s="45"/>
      <c r="C4" s="46"/>
      <c r="D4" s="46"/>
      <c r="E4" s="46" t="s">
        <v>391</v>
      </c>
      <c r="F4" s="46" t="s">
        <v>392</v>
      </c>
      <c r="G4" s="46" t="s">
        <v>393</v>
      </c>
      <c r="H4" s="48" t="s">
        <v>394</v>
      </c>
      <c r="I4" s="48"/>
      <c r="J4" s="47"/>
      <c r="K4" s="2"/>
    </row>
    <row r="5" spans="1:11" ht="29.25" customHeight="1" x14ac:dyDescent="0.2">
      <c r="A5" s="9"/>
      <c r="B5" s="45"/>
      <c r="C5" s="46"/>
      <c r="D5" s="46"/>
      <c r="E5" s="46"/>
      <c r="F5" s="46"/>
      <c r="G5" s="46"/>
      <c r="H5" s="3" t="s">
        <v>4</v>
      </c>
      <c r="I5" s="3" t="s">
        <v>5</v>
      </c>
      <c r="J5" s="47"/>
      <c r="K5" s="2"/>
    </row>
    <row r="6" spans="1:11" hidden="1" x14ac:dyDescent="0.2">
      <c r="B6" s="4" t="s">
        <v>11</v>
      </c>
      <c r="C6" s="3">
        <v>1</v>
      </c>
      <c r="D6" s="4">
        <v>2</v>
      </c>
      <c r="E6" s="3">
        <v>3</v>
      </c>
      <c r="F6" s="4">
        <v>4</v>
      </c>
      <c r="G6" s="3">
        <v>5</v>
      </c>
      <c r="H6" s="4">
        <v>6</v>
      </c>
      <c r="I6" s="3">
        <v>7</v>
      </c>
      <c r="J6" s="4">
        <v>8</v>
      </c>
      <c r="K6" s="2"/>
    </row>
    <row r="7" spans="1:11" ht="24.75" customHeight="1" x14ac:dyDescent="0.2">
      <c r="B7" s="5" t="s">
        <v>6</v>
      </c>
      <c r="C7" s="27"/>
      <c r="D7" s="24"/>
      <c r="E7" s="25"/>
      <c r="F7" s="24"/>
      <c r="G7" s="25"/>
      <c r="H7" s="24"/>
      <c r="I7" s="25"/>
      <c r="J7" s="26"/>
      <c r="K7" s="2"/>
    </row>
    <row r="8" spans="1:11" ht="24.75" customHeight="1" x14ac:dyDescent="0.2">
      <c r="A8" s="8">
        <v>1</v>
      </c>
      <c r="B8" s="5" t="s">
        <v>7</v>
      </c>
      <c r="C8" s="38">
        <v>17285907</v>
      </c>
      <c r="D8" s="38">
        <v>55289880</v>
      </c>
      <c r="E8" s="38">
        <v>4150733</v>
      </c>
      <c r="F8" s="38">
        <v>7251106</v>
      </c>
      <c r="G8" s="38">
        <v>4658920</v>
      </c>
      <c r="H8" s="38">
        <v>1225148</v>
      </c>
      <c r="I8" s="38">
        <v>6599416</v>
      </c>
      <c r="J8" s="39">
        <v>3.2</v>
      </c>
      <c r="K8" s="2"/>
    </row>
    <row r="9" spans="1:11" ht="13.5" customHeight="1" x14ac:dyDescent="0.2">
      <c r="B9" s="6" t="s">
        <v>18</v>
      </c>
      <c r="C9" s="22"/>
      <c r="D9" s="9"/>
      <c r="E9" s="22"/>
      <c r="F9" s="9"/>
      <c r="G9" s="22"/>
      <c r="H9" s="9"/>
      <c r="I9" s="22"/>
      <c r="J9" s="23"/>
      <c r="K9" s="2"/>
    </row>
    <row r="10" spans="1:11" ht="13.5" customHeight="1" x14ac:dyDescent="0.2">
      <c r="A10" s="8">
        <v>2</v>
      </c>
      <c r="B10" s="31" t="s">
        <v>372</v>
      </c>
      <c r="C10" s="40">
        <v>11664737</v>
      </c>
      <c r="D10" s="40">
        <v>32154764</v>
      </c>
      <c r="E10" s="40">
        <v>4150733</v>
      </c>
      <c r="F10" s="40">
        <v>6374384</v>
      </c>
      <c r="G10" s="40">
        <v>996916</v>
      </c>
      <c r="H10" s="40">
        <v>142704</v>
      </c>
      <c r="I10" s="40">
        <v>742482</v>
      </c>
      <c r="J10" s="41">
        <v>2.8</v>
      </c>
      <c r="K10" s="2"/>
    </row>
    <row r="11" spans="1:11" ht="13.5" customHeight="1" x14ac:dyDescent="0.2">
      <c r="A11" s="8">
        <v>3</v>
      </c>
      <c r="B11" s="31" t="s">
        <v>373</v>
      </c>
      <c r="C11" s="40">
        <v>4615876</v>
      </c>
      <c r="D11" s="40">
        <v>17830448</v>
      </c>
      <c r="E11" s="40" t="s">
        <v>390</v>
      </c>
      <c r="F11" s="40">
        <v>876722</v>
      </c>
      <c r="G11" s="40">
        <v>3541490</v>
      </c>
      <c r="H11" s="40">
        <v>197664</v>
      </c>
      <c r="I11" s="40">
        <v>1034322</v>
      </c>
      <c r="J11" s="41">
        <v>3.9</v>
      </c>
      <c r="K11" s="2"/>
    </row>
    <row r="12" spans="1:11" ht="13.5" customHeight="1" x14ac:dyDescent="0.2">
      <c r="A12" s="8">
        <v>4</v>
      </c>
      <c r="B12" s="31" t="s">
        <v>374</v>
      </c>
      <c r="C12" s="40">
        <v>1005294</v>
      </c>
      <c r="D12" s="40">
        <v>5304668</v>
      </c>
      <c r="E12" s="40" t="s">
        <v>390</v>
      </c>
      <c r="F12" s="40" t="s">
        <v>390</v>
      </c>
      <c r="G12" s="40">
        <v>120514</v>
      </c>
      <c r="H12" s="40">
        <v>884780</v>
      </c>
      <c r="I12" s="40">
        <v>4822612</v>
      </c>
      <c r="J12" s="41">
        <v>5.3</v>
      </c>
      <c r="K12" s="2"/>
    </row>
    <row r="13" spans="1:11" ht="13.5" customHeight="1" x14ac:dyDescent="0.2">
      <c r="A13" s="8">
        <v>5</v>
      </c>
      <c r="B13" s="32" t="s">
        <v>8</v>
      </c>
      <c r="C13" s="22" t="s">
        <v>26</v>
      </c>
      <c r="D13" s="40">
        <v>3346415</v>
      </c>
      <c r="E13" s="40" t="s">
        <v>390</v>
      </c>
      <c r="F13" s="40" t="s">
        <v>390</v>
      </c>
      <c r="G13" s="40">
        <v>361542</v>
      </c>
      <c r="H13" s="9" t="s">
        <v>26</v>
      </c>
      <c r="I13" s="40">
        <v>2984873</v>
      </c>
      <c r="J13" s="23" t="s">
        <v>26</v>
      </c>
      <c r="K13" s="2"/>
    </row>
    <row r="14" spans="1:11" ht="24.75" customHeight="1" x14ac:dyDescent="0.2">
      <c r="A14" s="8">
        <v>6</v>
      </c>
      <c r="B14" s="33" t="s">
        <v>12</v>
      </c>
      <c r="C14" s="40">
        <v>16582646</v>
      </c>
      <c r="D14" s="40">
        <v>53216524</v>
      </c>
      <c r="E14" s="40">
        <v>3931124</v>
      </c>
      <c r="F14" s="40">
        <v>6921776</v>
      </c>
      <c r="G14" s="40">
        <v>4526835</v>
      </c>
      <c r="H14" s="40">
        <v>1202911</v>
      </c>
      <c r="I14" s="40">
        <v>6481608</v>
      </c>
      <c r="J14" s="41">
        <v>3.2</v>
      </c>
      <c r="K14" s="2"/>
    </row>
    <row r="15" spans="1:11" ht="14.25" customHeight="1" x14ac:dyDescent="0.2">
      <c r="B15" s="32" t="s">
        <v>18</v>
      </c>
      <c r="C15" s="22"/>
      <c r="D15" s="9"/>
      <c r="E15" s="22"/>
      <c r="F15" s="9"/>
      <c r="G15" s="22"/>
      <c r="H15" s="9"/>
      <c r="I15" s="22"/>
      <c r="J15" s="23"/>
      <c r="K15" s="2"/>
    </row>
    <row r="16" spans="1:11" ht="14.25" customHeight="1" x14ac:dyDescent="0.2">
      <c r="A16" s="8">
        <v>7</v>
      </c>
      <c r="B16" s="31" t="s">
        <v>372</v>
      </c>
      <c r="C16" s="40">
        <v>11321660</v>
      </c>
      <c r="D16" s="40">
        <v>31504740</v>
      </c>
      <c r="E16" s="40">
        <v>3931124</v>
      </c>
      <c r="F16" s="40">
        <v>6117560</v>
      </c>
      <c r="G16" s="40">
        <v>1108967</v>
      </c>
      <c r="H16" s="40">
        <v>164009</v>
      </c>
      <c r="I16" s="40">
        <v>853944</v>
      </c>
      <c r="J16" s="41">
        <v>2.8</v>
      </c>
      <c r="K16" s="2"/>
    </row>
    <row r="17" spans="1:11" ht="14.25" customHeight="1" x14ac:dyDescent="0.2">
      <c r="A17" s="8">
        <v>8</v>
      </c>
      <c r="B17" s="31" t="s">
        <v>373</v>
      </c>
      <c r="C17" s="40">
        <v>4337405</v>
      </c>
      <c r="D17" s="40">
        <v>16822130</v>
      </c>
      <c r="E17" s="40" t="s">
        <v>390</v>
      </c>
      <c r="F17" s="40">
        <v>804216</v>
      </c>
      <c r="G17" s="40">
        <v>3309630</v>
      </c>
      <c r="H17" s="40">
        <v>223559</v>
      </c>
      <c r="I17" s="40">
        <v>1170962</v>
      </c>
      <c r="J17" s="41">
        <v>3.9</v>
      </c>
      <c r="K17" s="2"/>
    </row>
    <row r="18" spans="1:11" ht="14.25" customHeight="1" x14ac:dyDescent="0.2">
      <c r="A18" s="8">
        <v>9</v>
      </c>
      <c r="B18" s="31" t="s">
        <v>374</v>
      </c>
      <c r="C18" s="40">
        <v>923581</v>
      </c>
      <c r="D18" s="40">
        <v>4889654</v>
      </c>
      <c r="E18" s="40" t="s">
        <v>390</v>
      </c>
      <c r="F18" s="40" t="s">
        <v>390</v>
      </c>
      <c r="G18" s="40">
        <v>108238</v>
      </c>
      <c r="H18" s="40">
        <v>815343</v>
      </c>
      <c r="I18" s="40">
        <v>4456702</v>
      </c>
      <c r="J18" s="41">
        <v>5.3</v>
      </c>
      <c r="K18" s="2"/>
    </row>
    <row r="19" spans="1:11" ht="14.25" customHeight="1" x14ac:dyDescent="0.2">
      <c r="A19" s="8">
        <v>10</v>
      </c>
      <c r="B19" s="32" t="s">
        <v>8</v>
      </c>
      <c r="C19" s="22" t="s">
        <v>26</v>
      </c>
      <c r="D19" s="40">
        <v>3067614</v>
      </c>
      <c r="E19" s="40" t="s">
        <v>390</v>
      </c>
      <c r="F19" s="40" t="s">
        <v>390</v>
      </c>
      <c r="G19" s="40">
        <v>324714</v>
      </c>
      <c r="H19" s="9" t="s">
        <v>26</v>
      </c>
      <c r="I19" s="40">
        <v>2742900</v>
      </c>
      <c r="J19" s="23" t="s">
        <v>26</v>
      </c>
      <c r="K19" s="2"/>
    </row>
    <row r="20" spans="1:11" ht="24.75" customHeight="1" x14ac:dyDescent="0.2">
      <c r="A20" s="8">
        <v>11</v>
      </c>
      <c r="B20" s="33" t="s">
        <v>13</v>
      </c>
      <c r="C20" s="40">
        <v>15834846</v>
      </c>
      <c r="D20" s="40">
        <v>50992002</v>
      </c>
      <c r="E20" s="40">
        <v>3707163</v>
      </c>
      <c r="F20" s="40">
        <v>6570829</v>
      </c>
      <c r="G20" s="40">
        <v>4378625</v>
      </c>
      <c r="H20" s="40">
        <v>1178229</v>
      </c>
      <c r="I20" s="40">
        <v>6350689</v>
      </c>
      <c r="J20" s="41">
        <v>3.2</v>
      </c>
      <c r="K20" s="2"/>
    </row>
    <row r="21" spans="1:11" ht="13.5" customHeight="1" x14ac:dyDescent="0.2">
      <c r="B21" s="32" t="s">
        <v>18</v>
      </c>
      <c r="C21" s="22"/>
      <c r="D21" s="9"/>
      <c r="E21" s="22"/>
      <c r="F21" s="9"/>
      <c r="G21" s="22"/>
      <c r="H21" s="9"/>
      <c r="I21" s="22"/>
      <c r="J21" s="23"/>
      <c r="K21" s="2"/>
    </row>
    <row r="22" spans="1:11" ht="13.5" customHeight="1" x14ac:dyDescent="0.2">
      <c r="A22" s="8">
        <v>12</v>
      </c>
      <c r="B22" s="31" t="s">
        <v>372</v>
      </c>
      <c r="C22" s="40">
        <v>10972834</v>
      </c>
      <c r="D22" s="40">
        <v>30863184</v>
      </c>
      <c r="E22" s="40">
        <v>3707163</v>
      </c>
      <c r="F22" s="40">
        <v>5841959</v>
      </c>
      <c r="G22" s="40">
        <v>1235319</v>
      </c>
      <c r="H22" s="40">
        <v>188393</v>
      </c>
      <c r="I22" s="40">
        <v>981705</v>
      </c>
      <c r="J22" s="41">
        <v>2.8</v>
      </c>
      <c r="K22" s="2"/>
    </row>
    <row r="23" spans="1:11" ht="13.5" customHeight="1" x14ac:dyDescent="0.2">
      <c r="A23" s="8">
        <v>13</v>
      </c>
      <c r="B23" s="31" t="s">
        <v>373</v>
      </c>
      <c r="C23" s="40">
        <v>4028507</v>
      </c>
      <c r="D23" s="40">
        <v>15697650</v>
      </c>
      <c r="E23" s="40" t="s">
        <v>390</v>
      </c>
      <c r="F23" s="40">
        <v>728870</v>
      </c>
      <c r="G23" s="40">
        <v>3047755</v>
      </c>
      <c r="H23" s="40">
        <v>251882</v>
      </c>
      <c r="I23" s="40">
        <v>1320020</v>
      </c>
      <c r="J23" s="41">
        <v>3.9</v>
      </c>
      <c r="K23" s="2"/>
    </row>
    <row r="24" spans="1:11" ht="13.5" customHeight="1" x14ac:dyDescent="0.2">
      <c r="A24" s="8">
        <v>14</v>
      </c>
      <c r="B24" s="31" t="s">
        <v>374</v>
      </c>
      <c r="C24" s="40">
        <v>833505</v>
      </c>
      <c r="D24" s="40">
        <v>4431168</v>
      </c>
      <c r="E24" s="40" t="s">
        <v>390</v>
      </c>
      <c r="F24" s="40" t="s">
        <v>390</v>
      </c>
      <c r="G24" s="40">
        <v>95551</v>
      </c>
      <c r="H24" s="40">
        <v>737954</v>
      </c>
      <c r="I24" s="40">
        <v>4048964</v>
      </c>
      <c r="J24" s="41">
        <v>5.3</v>
      </c>
      <c r="K24" s="2"/>
    </row>
    <row r="25" spans="1:11" ht="13.5" customHeight="1" x14ac:dyDescent="0.2">
      <c r="A25" s="8">
        <v>15</v>
      </c>
      <c r="B25" s="32" t="s">
        <v>8</v>
      </c>
      <c r="C25" s="22" t="s">
        <v>26</v>
      </c>
      <c r="D25" s="40">
        <v>2761409</v>
      </c>
      <c r="E25" s="40" t="s">
        <v>390</v>
      </c>
      <c r="F25" s="40" t="s">
        <v>390</v>
      </c>
      <c r="G25" s="40">
        <v>286653</v>
      </c>
      <c r="H25" s="9" t="s">
        <v>26</v>
      </c>
      <c r="I25" s="40">
        <v>2474756</v>
      </c>
      <c r="J25" s="23" t="s">
        <v>26</v>
      </c>
      <c r="K25" s="2"/>
    </row>
    <row r="26" spans="1:11" ht="24.95" customHeight="1" x14ac:dyDescent="0.2">
      <c r="A26" s="8">
        <v>16</v>
      </c>
      <c r="B26" s="33" t="s">
        <v>14</v>
      </c>
      <c r="C26" s="40">
        <v>15070937</v>
      </c>
      <c r="D26" s="40">
        <v>48689605</v>
      </c>
      <c r="E26" s="40">
        <v>3487039</v>
      </c>
      <c r="F26" s="40">
        <v>6218537</v>
      </c>
      <c r="G26" s="40">
        <v>4217238</v>
      </c>
      <c r="H26" s="40">
        <v>1148123</v>
      </c>
      <c r="I26" s="40">
        <v>6190964</v>
      </c>
      <c r="J26" s="41">
        <v>3.2</v>
      </c>
      <c r="K26" s="2"/>
    </row>
    <row r="27" spans="1:11" ht="14.45" customHeight="1" x14ac:dyDescent="0.2">
      <c r="B27" s="32" t="s">
        <v>18</v>
      </c>
      <c r="C27" s="22"/>
      <c r="D27" s="9"/>
      <c r="E27" s="22"/>
      <c r="F27" s="9"/>
      <c r="G27" s="22"/>
      <c r="H27" s="9"/>
      <c r="I27" s="22"/>
      <c r="J27" s="23"/>
      <c r="K27" s="2"/>
    </row>
    <row r="28" spans="1:11" ht="14.45" customHeight="1" x14ac:dyDescent="0.2">
      <c r="A28" s="8">
        <v>17</v>
      </c>
      <c r="B28" s="31" t="s">
        <v>372</v>
      </c>
      <c r="C28" s="40">
        <v>10621088</v>
      </c>
      <c r="D28" s="40">
        <v>30208330</v>
      </c>
      <c r="E28" s="40">
        <v>3487039</v>
      </c>
      <c r="F28" s="40">
        <v>5563570</v>
      </c>
      <c r="G28" s="40">
        <v>1355494</v>
      </c>
      <c r="H28" s="40">
        <v>214985</v>
      </c>
      <c r="I28" s="40">
        <v>1121566</v>
      </c>
      <c r="J28" s="41">
        <v>2.8</v>
      </c>
      <c r="K28" s="2"/>
    </row>
    <row r="29" spans="1:11" ht="14.45" customHeight="1" x14ac:dyDescent="0.2">
      <c r="A29" s="8">
        <v>18</v>
      </c>
      <c r="B29" s="31" t="s">
        <v>375</v>
      </c>
      <c r="C29" s="40">
        <v>3708853</v>
      </c>
      <c r="D29" s="40">
        <v>14525021</v>
      </c>
      <c r="E29" s="40" t="s">
        <v>390</v>
      </c>
      <c r="F29" s="40">
        <v>654967</v>
      </c>
      <c r="G29" s="40">
        <v>2778378</v>
      </c>
      <c r="H29" s="40">
        <v>275508</v>
      </c>
      <c r="I29" s="40">
        <v>1446608</v>
      </c>
      <c r="J29" s="41">
        <v>3.9</v>
      </c>
      <c r="K29" s="2"/>
    </row>
    <row r="30" spans="1:11" ht="14.45" customHeight="1" x14ac:dyDescent="0.2">
      <c r="A30" s="8">
        <v>19</v>
      </c>
      <c r="B30" s="31" t="s">
        <v>376</v>
      </c>
      <c r="C30" s="40">
        <v>740996</v>
      </c>
      <c r="D30" s="40">
        <v>3956254</v>
      </c>
      <c r="E30" s="40" t="s">
        <v>390</v>
      </c>
      <c r="F30" s="40" t="s">
        <v>390</v>
      </c>
      <c r="G30" s="40">
        <v>83366</v>
      </c>
      <c r="H30" s="40">
        <v>657630</v>
      </c>
      <c r="I30" s="40">
        <v>3622790</v>
      </c>
      <c r="J30" s="41">
        <v>5.3</v>
      </c>
      <c r="K30" s="2"/>
    </row>
    <row r="31" spans="1:11" ht="14.45" customHeight="1" x14ac:dyDescent="0.2">
      <c r="A31" s="8">
        <v>20</v>
      </c>
      <c r="B31" s="32" t="s">
        <v>8</v>
      </c>
      <c r="C31" s="22" t="s">
        <v>26</v>
      </c>
      <c r="D31" s="40">
        <v>2447758</v>
      </c>
      <c r="E31" s="40" t="s">
        <v>390</v>
      </c>
      <c r="F31" s="40" t="s">
        <v>390</v>
      </c>
      <c r="G31" s="40">
        <v>250098</v>
      </c>
      <c r="H31" s="9" t="s">
        <v>26</v>
      </c>
      <c r="I31" s="40">
        <v>2197660</v>
      </c>
      <c r="J31" s="23" t="s">
        <v>26</v>
      </c>
      <c r="K31" s="2"/>
    </row>
    <row r="32" spans="1:11" ht="24.95" customHeight="1" x14ac:dyDescent="0.2">
      <c r="A32" s="8">
        <v>21</v>
      </c>
      <c r="B32" s="33" t="s">
        <v>15</v>
      </c>
      <c r="C32" s="40">
        <v>8849327</v>
      </c>
      <c r="D32" s="40">
        <v>29188329</v>
      </c>
      <c r="E32" s="40">
        <v>1860822</v>
      </c>
      <c r="F32" s="40">
        <v>3603135</v>
      </c>
      <c r="G32" s="40">
        <v>2593245</v>
      </c>
      <c r="H32" s="40">
        <v>792125</v>
      </c>
      <c r="I32" s="40">
        <v>4284300</v>
      </c>
      <c r="J32" s="41">
        <v>3.3</v>
      </c>
      <c r="K32" s="2"/>
    </row>
    <row r="33" spans="1:11" ht="14.45" customHeight="1" x14ac:dyDescent="0.2">
      <c r="B33" s="32" t="s">
        <v>18</v>
      </c>
      <c r="C33" s="22"/>
      <c r="D33" s="9"/>
      <c r="E33" s="22"/>
      <c r="F33" s="9"/>
      <c r="G33" s="22"/>
      <c r="H33" s="9"/>
      <c r="I33" s="22"/>
      <c r="J33" s="23"/>
      <c r="K33" s="2"/>
    </row>
    <row r="34" spans="1:11" ht="14.45" customHeight="1" x14ac:dyDescent="0.2">
      <c r="A34" s="8">
        <v>22</v>
      </c>
      <c r="B34" s="31" t="s">
        <v>372</v>
      </c>
      <c r="C34" s="40">
        <f>7429420+5</f>
        <v>7429425</v>
      </c>
      <c r="D34" s="40">
        <f>23109250+5*2</f>
        <v>23109260</v>
      </c>
      <c r="E34" s="40">
        <f>1860817+5</f>
        <v>1860822</v>
      </c>
      <c r="F34" s="40">
        <v>3413294</v>
      </c>
      <c r="G34" s="40">
        <v>1743049</v>
      </c>
      <c r="H34" s="40">
        <v>412260</v>
      </c>
      <c r="I34" s="40">
        <v>2175538</v>
      </c>
      <c r="J34" s="41">
        <v>3.1</v>
      </c>
      <c r="K34" s="2"/>
    </row>
    <row r="35" spans="1:11" ht="14.45" customHeight="1" x14ac:dyDescent="0.2">
      <c r="A35" s="8">
        <v>23</v>
      </c>
      <c r="B35" s="31" t="s">
        <v>373</v>
      </c>
      <c r="C35" s="40">
        <f>1273092-5</f>
        <v>1273087</v>
      </c>
      <c r="D35" s="40">
        <f>5259437-5*2</f>
        <v>5259427</v>
      </c>
      <c r="E35" s="40" t="s">
        <v>390</v>
      </c>
      <c r="F35" s="40">
        <v>189841</v>
      </c>
      <c r="G35" s="40">
        <v>835460</v>
      </c>
      <c r="H35" s="40">
        <v>247786</v>
      </c>
      <c r="I35" s="40">
        <v>1348064</v>
      </c>
      <c r="J35" s="41">
        <v>4.0999999999999996</v>
      </c>
      <c r="K35" s="2"/>
    </row>
    <row r="36" spans="1:11" ht="14.25" customHeight="1" x14ac:dyDescent="0.2">
      <c r="A36" s="8">
        <v>24</v>
      </c>
      <c r="B36" s="31" t="s">
        <v>376</v>
      </c>
      <c r="C36" s="40">
        <v>146815</v>
      </c>
      <c r="D36" s="40">
        <v>819642</v>
      </c>
      <c r="E36" s="40" t="s">
        <v>390</v>
      </c>
      <c r="F36" s="40" t="s">
        <v>390</v>
      </c>
      <c r="G36" s="40">
        <v>14736</v>
      </c>
      <c r="H36" s="40">
        <v>132079</v>
      </c>
      <c r="I36" s="40">
        <v>760698</v>
      </c>
      <c r="J36" s="41">
        <v>5.6</v>
      </c>
      <c r="K36" s="2"/>
    </row>
    <row r="37" spans="1:11" ht="14.45" customHeight="1" x14ac:dyDescent="0.2">
      <c r="A37" s="8">
        <v>25</v>
      </c>
      <c r="B37" s="32" t="s">
        <v>8</v>
      </c>
      <c r="C37" s="22" t="s">
        <v>26</v>
      </c>
      <c r="D37" s="40">
        <v>462673</v>
      </c>
      <c r="E37" s="40" t="s">
        <v>390</v>
      </c>
      <c r="F37" s="40" t="s">
        <v>390</v>
      </c>
      <c r="G37" s="40">
        <v>44209</v>
      </c>
      <c r="H37" s="9" t="s">
        <v>26</v>
      </c>
      <c r="I37" s="40">
        <v>418464</v>
      </c>
      <c r="J37" s="23" t="s">
        <v>26</v>
      </c>
      <c r="K37" s="2"/>
    </row>
    <row r="38" spans="1:11" ht="24.95" customHeight="1" x14ac:dyDescent="0.2">
      <c r="A38" s="8">
        <v>26</v>
      </c>
      <c r="B38" s="33" t="s">
        <v>16</v>
      </c>
      <c r="C38" s="40">
        <v>4541143</v>
      </c>
      <c r="D38" s="40">
        <v>15321780</v>
      </c>
      <c r="E38" s="40">
        <v>838314</v>
      </c>
      <c r="F38" s="40">
        <v>1844511</v>
      </c>
      <c r="G38" s="40">
        <v>1382592</v>
      </c>
      <c r="H38" s="40">
        <v>475726</v>
      </c>
      <c r="I38" s="40">
        <v>2581251</v>
      </c>
      <c r="J38" s="41">
        <v>3.4</v>
      </c>
      <c r="K38" s="2"/>
    </row>
    <row r="39" spans="1:11" ht="13.5" customHeight="1" x14ac:dyDescent="0.2">
      <c r="B39" s="32" t="s">
        <v>18</v>
      </c>
      <c r="C39" s="22"/>
      <c r="D39" s="9"/>
      <c r="E39" s="22"/>
      <c r="F39" s="9"/>
      <c r="G39" s="22"/>
      <c r="H39" s="9"/>
      <c r="I39" s="22"/>
      <c r="J39" s="23"/>
      <c r="K39" s="2"/>
    </row>
    <row r="40" spans="1:11" ht="13.5" customHeight="1" x14ac:dyDescent="0.2">
      <c r="A40" s="8">
        <v>27</v>
      </c>
      <c r="B40" s="31" t="s">
        <v>372</v>
      </c>
      <c r="C40" s="40">
        <f>4288002+1</f>
        <v>4288003</v>
      </c>
      <c r="D40" s="40">
        <f>14200067+1*2</f>
        <v>14200069</v>
      </c>
      <c r="E40" s="40">
        <f>838313+1</f>
        <v>838314</v>
      </c>
      <c r="F40" s="40">
        <v>1812441</v>
      </c>
      <c r="G40" s="40">
        <v>1245897</v>
      </c>
      <c r="H40" s="40">
        <v>391351</v>
      </c>
      <c r="I40" s="40">
        <v>2102530</v>
      </c>
      <c r="J40" s="41">
        <v>3.3</v>
      </c>
      <c r="K40" s="2"/>
    </row>
    <row r="41" spans="1:11" ht="13.5" customHeight="1" x14ac:dyDescent="0.2">
      <c r="A41" s="8">
        <v>28</v>
      </c>
      <c r="B41" s="31" t="s">
        <v>373</v>
      </c>
      <c r="C41" s="40">
        <f>245637-1</f>
        <v>245636</v>
      </c>
      <c r="D41" s="40">
        <f>1078158-1*2</f>
        <v>1078156</v>
      </c>
      <c r="E41" s="40" t="s">
        <v>390</v>
      </c>
      <c r="F41" s="40">
        <v>32070</v>
      </c>
      <c r="G41" s="40">
        <v>136006</v>
      </c>
      <c r="H41" s="40">
        <v>77560</v>
      </c>
      <c r="I41" s="40">
        <v>437922</v>
      </c>
      <c r="J41" s="41">
        <v>4.4000000000000004</v>
      </c>
      <c r="K41" s="2"/>
    </row>
    <row r="42" spans="1:11" ht="13.5" customHeight="1" x14ac:dyDescent="0.2">
      <c r="A42" s="8">
        <v>29</v>
      </c>
      <c r="B42" s="31" t="s">
        <v>376</v>
      </c>
      <c r="C42" s="40">
        <v>7504</v>
      </c>
      <c r="D42" s="40">
        <v>43555</v>
      </c>
      <c r="E42" s="40" t="s">
        <v>390</v>
      </c>
      <c r="F42" s="40" t="s">
        <v>390</v>
      </c>
      <c r="G42" s="40">
        <v>689</v>
      </c>
      <c r="H42" s="40">
        <v>6815</v>
      </c>
      <c r="I42" s="40">
        <v>40799</v>
      </c>
      <c r="J42" s="41">
        <v>5.8</v>
      </c>
      <c r="K42" s="2"/>
    </row>
    <row r="43" spans="1:11" ht="13.5" customHeight="1" x14ac:dyDescent="0.2">
      <c r="A43" s="8">
        <v>30</v>
      </c>
      <c r="B43" s="32" t="s">
        <v>8</v>
      </c>
      <c r="C43" s="22" t="s">
        <v>26</v>
      </c>
      <c r="D43" s="40">
        <v>22850</v>
      </c>
      <c r="E43" s="40" t="s">
        <v>390</v>
      </c>
      <c r="F43" s="40" t="s">
        <v>390</v>
      </c>
      <c r="G43" s="40">
        <v>2067</v>
      </c>
      <c r="H43" s="9" t="s">
        <v>26</v>
      </c>
      <c r="I43" s="40">
        <v>20783</v>
      </c>
      <c r="J43" s="23" t="s">
        <v>26</v>
      </c>
      <c r="K43" s="2"/>
    </row>
    <row r="44" spans="1:11" ht="24.95" customHeight="1" x14ac:dyDescent="0.2">
      <c r="A44" s="8">
        <v>31</v>
      </c>
      <c r="B44" s="33" t="s">
        <v>17</v>
      </c>
      <c r="C44" s="40">
        <v>1574656</v>
      </c>
      <c r="D44" s="40">
        <v>5389129</v>
      </c>
      <c r="E44" s="40">
        <v>263888</v>
      </c>
      <c r="F44" s="40">
        <v>638462</v>
      </c>
      <c r="G44" s="40">
        <v>494787</v>
      </c>
      <c r="H44" s="40">
        <v>177519</v>
      </c>
      <c r="I44" s="40">
        <v>966819</v>
      </c>
      <c r="J44" s="41">
        <v>3.4</v>
      </c>
      <c r="K44" s="2"/>
    </row>
    <row r="45" spans="1:11" ht="15.2" customHeight="1" x14ac:dyDescent="0.2">
      <c r="B45" s="34" t="s">
        <v>9</v>
      </c>
      <c r="C45" s="25"/>
      <c r="D45" s="24"/>
      <c r="E45" s="25"/>
      <c r="F45" s="24"/>
      <c r="G45" s="25"/>
      <c r="H45" s="24"/>
      <c r="I45" s="25"/>
      <c r="J45" s="26"/>
      <c r="K45" s="2"/>
    </row>
    <row r="46" spans="1:11" ht="26.1" customHeight="1" x14ac:dyDescent="0.2">
      <c r="A46" s="8">
        <v>32</v>
      </c>
      <c r="B46" s="34" t="s">
        <v>7</v>
      </c>
      <c r="C46" s="38">
        <v>12536495</v>
      </c>
      <c r="D46" s="38">
        <v>38919446</v>
      </c>
      <c r="E46" s="38">
        <v>3229946</v>
      </c>
      <c r="F46" s="38">
        <v>5538319</v>
      </c>
      <c r="G46" s="38">
        <v>3177748</v>
      </c>
      <c r="H46" s="38">
        <v>590482</v>
      </c>
      <c r="I46" s="38">
        <v>3133605</v>
      </c>
      <c r="J46" s="39">
        <v>3.1</v>
      </c>
      <c r="K46" s="2"/>
    </row>
    <row r="47" spans="1:11" ht="14.25" customHeight="1" x14ac:dyDescent="0.2">
      <c r="B47" s="32" t="s">
        <v>18</v>
      </c>
      <c r="C47" s="22"/>
      <c r="D47" s="9"/>
      <c r="E47" s="22"/>
      <c r="F47" s="9"/>
      <c r="G47" s="22"/>
      <c r="H47" s="9"/>
      <c r="I47" s="22"/>
      <c r="J47" s="23"/>
      <c r="K47" s="2"/>
    </row>
    <row r="48" spans="1:11" ht="14.25" customHeight="1" x14ac:dyDescent="0.2">
      <c r="A48" s="8">
        <v>33</v>
      </c>
      <c r="B48" s="31" t="s">
        <v>372</v>
      </c>
      <c r="C48" s="40">
        <v>8913685</v>
      </c>
      <c r="D48" s="40">
        <v>24350105</v>
      </c>
      <c r="E48" s="40">
        <v>3229946</v>
      </c>
      <c r="F48" s="40">
        <v>4926124</v>
      </c>
      <c r="G48" s="40">
        <v>688043</v>
      </c>
      <c r="H48" s="40">
        <v>69572</v>
      </c>
      <c r="I48" s="40">
        <v>359669</v>
      </c>
      <c r="J48" s="41">
        <v>2.7</v>
      </c>
      <c r="K48" s="2"/>
    </row>
    <row r="49" spans="1:11" ht="14.25" customHeight="1" x14ac:dyDescent="0.2">
      <c r="A49" s="8">
        <v>34</v>
      </c>
      <c r="B49" s="31" t="s">
        <v>373</v>
      </c>
      <c r="C49" s="40">
        <v>3136025</v>
      </c>
      <c r="D49" s="40">
        <v>12051093</v>
      </c>
      <c r="E49" s="40" t="s">
        <v>390</v>
      </c>
      <c r="F49" s="40">
        <v>612195</v>
      </c>
      <c r="G49" s="40">
        <v>2422539</v>
      </c>
      <c r="H49" s="40">
        <v>101291</v>
      </c>
      <c r="I49" s="40">
        <v>524352</v>
      </c>
      <c r="J49" s="41">
        <v>3.8</v>
      </c>
      <c r="K49" s="2"/>
    </row>
    <row r="50" spans="1:11" ht="14.25" customHeight="1" x14ac:dyDescent="0.2">
      <c r="A50" s="8">
        <v>35</v>
      </c>
      <c r="B50" s="31" t="s">
        <v>374</v>
      </c>
      <c r="C50" s="40">
        <v>486785</v>
      </c>
      <c r="D50" s="40">
        <v>2518248</v>
      </c>
      <c r="E50" s="40" t="s">
        <v>390</v>
      </c>
      <c r="F50" s="40" t="s">
        <v>390</v>
      </c>
      <c r="G50" s="40">
        <v>67166</v>
      </c>
      <c r="H50" s="40">
        <v>419619</v>
      </c>
      <c r="I50" s="40">
        <v>2249584</v>
      </c>
      <c r="J50" s="41">
        <v>5.2</v>
      </c>
    </row>
    <row r="51" spans="1:11" ht="14.25" customHeight="1" x14ac:dyDescent="0.2">
      <c r="A51" s="8">
        <v>36</v>
      </c>
      <c r="B51" s="32" t="s">
        <v>8</v>
      </c>
      <c r="C51" s="22" t="s">
        <v>26</v>
      </c>
      <c r="D51" s="40">
        <v>1588124</v>
      </c>
      <c r="E51" s="40" t="s">
        <v>390</v>
      </c>
      <c r="F51" s="40" t="s">
        <v>390</v>
      </c>
      <c r="G51" s="40">
        <v>201498</v>
      </c>
      <c r="H51" s="9" t="s">
        <v>26</v>
      </c>
      <c r="I51" s="40">
        <v>1386626</v>
      </c>
      <c r="J51" s="23" t="s">
        <v>26</v>
      </c>
    </row>
    <row r="52" spans="1:11" ht="26.1" customHeight="1" x14ac:dyDescent="0.2">
      <c r="A52" s="8">
        <v>37</v>
      </c>
      <c r="B52" s="33" t="s">
        <v>12</v>
      </c>
      <c r="C52" s="40">
        <v>12013327</v>
      </c>
      <c r="D52" s="40">
        <v>37419671</v>
      </c>
      <c r="E52" s="40">
        <v>3049446</v>
      </c>
      <c r="F52" s="40">
        <v>5292915</v>
      </c>
      <c r="G52" s="40">
        <v>3091228</v>
      </c>
      <c r="H52" s="40">
        <v>579738</v>
      </c>
      <c r="I52" s="40">
        <v>3077122</v>
      </c>
      <c r="J52" s="41">
        <v>3.1</v>
      </c>
    </row>
    <row r="53" spans="1:11" ht="15.6" customHeight="1" x14ac:dyDescent="0.2">
      <c r="B53" s="32" t="s">
        <v>18</v>
      </c>
      <c r="C53" s="22"/>
      <c r="D53" s="22"/>
      <c r="E53" s="22"/>
      <c r="F53" s="22"/>
      <c r="G53" s="22"/>
      <c r="H53" s="22"/>
      <c r="I53" s="22"/>
      <c r="J53" s="23"/>
    </row>
    <row r="54" spans="1:11" ht="15.6" customHeight="1" x14ac:dyDescent="0.2">
      <c r="A54" s="8">
        <v>38</v>
      </c>
      <c r="B54" s="31" t="s">
        <v>372</v>
      </c>
      <c r="C54" s="40">
        <v>8628965</v>
      </c>
      <c r="D54" s="40">
        <v>23775723</v>
      </c>
      <c r="E54" s="40">
        <v>3049446</v>
      </c>
      <c r="F54" s="40">
        <v>4734168</v>
      </c>
      <c r="G54" s="40">
        <v>765824</v>
      </c>
      <c r="H54" s="40">
        <v>79527</v>
      </c>
      <c r="I54" s="40">
        <v>411031</v>
      </c>
      <c r="J54" s="41">
        <v>2.8</v>
      </c>
    </row>
    <row r="55" spans="1:11" ht="15.6" customHeight="1" x14ac:dyDescent="0.2">
      <c r="A55" s="8">
        <v>39</v>
      </c>
      <c r="B55" s="31" t="s">
        <v>373</v>
      </c>
      <c r="C55" s="40">
        <v>2938605</v>
      </c>
      <c r="D55" s="40">
        <v>11330668</v>
      </c>
      <c r="E55" s="40" t="s">
        <v>390</v>
      </c>
      <c r="F55" s="40">
        <v>558747</v>
      </c>
      <c r="G55" s="40">
        <v>2265378</v>
      </c>
      <c r="H55" s="40">
        <v>114480</v>
      </c>
      <c r="I55" s="40">
        <v>592915</v>
      </c>
      <c r="J55" s="41">
        <v>3.9</v>
      </c>
    </row>
    <row r="56" spans="1:11" ht="15.6" customHeight="1" x14ac:dyDescent="0.2">
      <c r="A56" s="8">
        <v>40</v>
      </c>
      <c r="B56" s="31" t="s">
        <v>374</v>
      </c>
      <c r="C56" s="40">
        <v>445757</v>
      </c>
      <c r="D56" s="40">
        <v>2313280</v>
      </c>
      <c r="E56" s="40" t="s">
        <v>390</v>
      </c>
      <c r="F56" s="40" t="s">
        <v>390</v>
      </c>
      <c r="G56" s="40">
        <v>60026</v>
      </c>
      <c r="H56" s="40">
        <v>385731</v>
      </c>
      <c r="I56" s="40">
        <v>2073176</v>
      </c>
      <c r="J56" s="41">
        <v>5.2</v>
      </c>
    </row>
    <row r="57" spans="1:11" ht="15.6" customHeight="1" x14ac:dyDescent="0.2">
      <c r="A57" s="8">
        <v>41</v>
      </c>
      <c r="B57" s="32" t="s">
        <v>8</v>
      </c>
      <c r="C57" s="22" t="s">
        <v>26</v>
      </c>
      <c r="D57" s="40">
        <v>1452260</v>
      </c>
      <c r="E57" s="40" t="s">
        <v>390</v>
      </c>
      <c r="F57" s="40" t="s">
        <v>390</v>
      </c>
      <c r="G57" s="40">
        <v>180078</v>
      </c>
      <c r="H57" s="9" t="s">
        <v>26</v>
      </c>
      <c r="I57" s="40">
        <v>1272182</v>
      </c>
      <c r="J57" s="23" t="s">
        <v>26</v>
      </c>
    </row>
    <row r="58" spans="1:11" ht="26.1" customHeight="1" x14ac:dyDescent="0.2">
      <c r="A58" s="8">
        <v>42</v>
      </c>
      <c r="B58" s="33" t="s">
        <v>13</v>
      </c>
      <c r="C58" s="40">
        <v>11461543</v>
      </c>
      <c r="D58" s="40">
        <v>35824674</v>
      </c>
      <c r="E58" s="40">
        <v>2865916</v>
      </c>
      <c r="F58" s="40">
        <v>5033197</v>
      </c>
      <c r="G58" s="40">
        <v>2994381</v>
      </c>
      <c r="H58" s="40">
        <v>568049</v>
      </c>
      <c r="I58" s="40">
        <v>3015727</v>
      </c>
      <c r="J58" s="41">
        <v>3.1</v>
      </c>
    </row>
    <row r="59" spans="1:11" ht="14.25" customHeight="1" x14ac:dyDescent="0.2">
      <c r="B59" s="32" t="s">
        <v>18</v>
      </c>
      <c r="C59" s="22"/>
      <c r="D59" s="22"/>
      <c r="E59" s="22"/>
      <c r="F59" s="22"/>
      <c r="G59" s="22"/>
      <c r="H59" s="22"/>
      <c r="I59" s="22"/>
      <c r="J59" s="23"/>
    </row>
    <row r="60" spans="1:11" ht="14.25" customHeight="1" x14ac:dyDescent="0.2">
      <c r="A60" s="8">
        <v>43</v>
      </c>
      <c r="B60" s="31" t="s">
        <v>372</v>
      </c>
      <c r="C60" s="40">
        <v>8340151</v>
      </c>
      <c r="D60" s="40">
        <v>23205125</v>
      </c>
      <c r="E60" s="40">
        <v>2865916</v>
      </c>
      <c r="F60" s="40">
        <v>4529726</v>
      </c>
      <c r="G60" s="40">
        <v>853784</v>
      </c>
      <c r="H60" s="40">
        <v>90725</v>
      </c>
      <c r="I60" s="40">
        <v>468979</v>
      </c>
      <c r="J60" s="41">
        <v>2.8</v>
      </c>
    </row>
    <row r="61" spans="1:11" ht="14.25" customHeight="1" x14ac:dyDescent="0.2">
      <c r="A61" s="8">
        <v>44</v>
      </c>
      <c r="B61" s="31" t="s">
        <v>373</v>
      </c>
      <c r="C61" s="40">
        <v>2720673</v>
      </c>
      <c r="D61" s="40">
        <v>10531817</v>
      </c>
      <c r="E61" s="40" t="s">
        <v>390</v>
      </c>
      <c r="F61" s="40">
        <v>503471</v>
      </c>
      <c r="G61" s="40">
        <v>2087962</v>
      </c>
      <c r="H61" s="40">
        <v>129240</v>
      </c>
      <c r="I61" s="40">
        <v>669556</v>
      </c>
      <c r="J61" s="41">
        <v>3.9</v>
      </c>
    </row>
    <row r="62" spans="1:11" ht="14.25" customHeight="1" x14ac:dyDescent="0.2">
      <c r="A62" s="8">
        <v>45</v>
      </c>
      <c r="B62" s="31" t="s">
        <v>374</v>
      </c>
      <c r="C62" s="40">
        <v>400719</v>
      </c>
      <c r="D62" s="40">
        <v>2087732</v>
      </c>
      <c r="E62" s="40" t="s">
        <v>390</v>
      </c>
      <c r="F62" s="40" t="s">
        <v>390</v>
      </c>
      <c r="G62" s="40">
        <v>52635</v>
      </c>
      <c r="H62" s="40">
        <v>348084</v>
      </c>
      <c r="I62" s="40">
        <v>1877192</v>
      </c>
      <c r="J62" s="41">
        <v>5.2</v>
      </c>
    </row>
    <row r="63" spans="1:11" ht="14.25" customHeight="1" x14ac:dyDescent="0.2">
      <c r="A63" s="8">
        <v>46</v>
      </c>
      <c r="B63" s="32" t="s">
        <v>8</v>
      </c>
      <c r="C63" s="22" t="s">
        <v>26</v>
      </c>
      <c r="D63" s="40">
        <v>1303568</v>
      </c>
      <c r="E63" s="40" t="s">
        <v>390</v>
      </c>
      <c r="F63" s="40" t="s">
        <v>390</v>
      </c>
      <c r="G63" s="40">
        <v>157905</v>
      </c>
      <c r="H63" s="9" t="s">
        <v>26</v>
      </c>
      <c r="I63" s="40">
        <v>1145663</v>
      </c>
      <c r="J63" s="23" t="s">
        <v>26</v>
      </c>
    </row>
    <row r="64" spans="1:11" ht="26.1" customHeight="1" x14ac:dyDescent="0.2">
      <c r="A64" s="8">
        <v>47</v>
      </c>
      <c r="B64" s="33" t="s">
        <v>14</v>
      </c>
      <c r="C64" s="40">
        <v>10903174</v>
      </c>
      <c r="D64" s="40">
        <v>34191986</v>
      </c>
      <c r="E64" s="40">
        <v>2686773</v>
      </c>
      <c r="F64" s="40">
        <v>4772653</v>
      </c>
      <c r="G64" s="40">
        <v>2890004</v>
      </c>
      <c r="H64" s="40">
        <v>553744</v>
      </c>
      <c r="I64" s="40">
        <v>2940465</v>
      </c>
      <c r="J64" s="41">
        <v>3.1</v>
      </c>
    </row>
    <row r="65" spans="1:10" ht="15.6" customHeight="1" x14ac:dyDescent="0.2">
      <c r="B65" s="32" t="s">
        <v>18</v>
      </c>
      <c r="C65" s="22"/>
      <c r="D65" s="22"/>
      <c r="E65" s="22"/>
      <c r="F65" s="22"/>
      <c r="G65" s="22"/>
      <c r="H65" s="22"/>
      <c r="I65" s="22"/>
      <c r="J65" s="23"/>
    </row>
    <row r="66" spans="1:10" ht="15.6" customHeight="1" x14ac:dyDescent="0.2">
      <c r="A66" s="8">
        <v>48</v>
      </c>
      <c r="B66" s="31" t="s">
        <v>372</v>
      </c>
      <c r="C66" s="40">
        <v>8052722</v>
      </c>
      <c r="D66" s="40">
        <v>22635018</v>
      </c>
      <c r="E66" s="40">
        <v>2686773</v>
      </c>
      <c r="F66" s="40">
        <v>4322908</v>
      </c>
      <c r="G66" s="40">
        <v>940105</v>
      </c>
      <c r="H66" s="40">
        <v>102936</v>
      </c>
      <c r="I66" s="40">
        <v>532328</v>
      </c>
      <c r="J66" s="41">
        <v>2.8</v>
      </c>
    </row>
    <row r="67" spans="1:10" ht="15.6" customHeight="1" x14ac:dyDescent="0.2">
      <c r="A67" s="8">
        <v>49</v>
      </c>
      <c r="B67" s="31" t="s">
        <v>375</v>
      </c>
      <c r="C67" s="40">
        <v>2495593</v>
      </c>
      <c r="D67" s="40">
        <v>9700495</v>
      </c>
      <c r="E67" s="40" t="s">
        <v>390</v>
      </c>
      <c r="F67" s="40">
        <v>449745</v>
      </c>
      <c r="G67" s="40">
        <v>1904251</v>
      </c>
      <c r="H67" s="40">
        <v>141597</v>
      </c>
      <c r="I67" s="40">
        <v>734256</v>
      </c>
      <c r="J67" s="41">
        <v>3.9</v>
      </c>
    </row>
    <row r="68" spans="1:10" ht="15.6" customHeight="1" x14ac:dyDescent="0.2">
      <c r="A68" s="8">
        <v>50</v>
      </c>
      <c r="B68" s="31" t="s">
        <v>376</v>
      </c>
      <c r="C68" s="40">
        <v>354859</v>
      </c>
      <c r="D68" s="40">
        <v>1856473</v>
      </c>
      <c r="E68" s="40" t="s">
        <v>390</v>
      </c>
      <c r="F68" s="40" t="s">
        <v>390</v>
      </c>
      <c r="G68" s="40">
        <v>45648</v>
      </c>
      <c r="H68" s="40">
        <v>309211</v>
      </c>
      <c r="I68" s="40">
        <v>1673881</v>
      </c>
      <c r="J68" s="41">
        <v>5.2</v>
      </c>
    </row>
    <row r="69" spans="1:10" ht="15.6" customHeight="1" x14ac:dyDescent="0.2">
      <c r="A69" s="8">
        <v>51</v>
      </c>
      <c r="B69" s="32" t="s">
        <v>8</v>
      </c>
      <c r="C69" s="22" t="s">
        <v>26</v>
      </c>
      <c r="D69" s="40">
        <v>1152075</v>
      </c>
      <c r="E69" s="40" t="s">
        <v>390</v>
      </c>
      <c r="F69" s="40" t="s">
        <v>390</v>
      </c>
      <c r="G69" s="40">
        <v>136944</v>
      </c>
      <c r="H69" s="9" t="s">
        <v>26</v>
      </c>
      <c r="I69" s="40">
        <v>1015131</v>
      </c>
      <c r="J69" s="23" t="s">
        <v>26</v>
      </c>
    </row>
    <row r="70" spans="1:10" ht="26.1" customHeight="1" x14ac:dyDescent="0.2">
      <c r="A70" s="8">
        <v>52</v>
      </c>
      <c r="B70" s="33" t="s">
        <v>15</v>
      </c>
      <c r="C70" s="40">
        <v>6358486</v>
      </c>
      <c r="D70" s="40">
        <v>20423281</v>
      </c>
      <c r="E70" s="40">
        <v>1375631</v>
      </c>
      <c r="F70" s="40">
        <v>2774342</v>
      </c>
      <c r="G70" s="40">
        <v>1818142</v>
      </c>
      <c r="H70" s="40">
        <v>390371</v>
      </c>
      <c r="I70" s="40">
        <v>2076425</v>
      </c>
      <c r="J70" s="41">
        <v>3.2</v>
      </c>
    </row>
    <row r="71" spans="1:10" ht="15" customHeight="1" x14ac:dyDescent="0.2">
      <c r="B71" s="32" t="s">
        <v>18</v>
      </c>
      <c r="C71" s="22"/>
      <c r="D71" s="22"/>
      <c r="E71" s="22"/>
      <c r="F71" s="22"/>
      <c r="G71" s="22"/>
      <c r="H71" s="22"/>
      <c r="I71" s="22"/>
      <c r="J71" s="23"/>
    </row>
    <row r="72" spans="1:10" ht="15" customHeight="1" x14ac:dyDescent="0.2">
      <c r="A72" s="8">
        <v>53</v>
      </c>
      <c r="B72" s="31" t="s">
        <v>372</v>
      </c>
      <c r="C72" s="40">
        <f>5498799+4</f>
        <v>5498803</v>
      </c>
      <c r="D72" s="40">
        <f>16836416+4*2</f>
        <v>16836424</v>
      </c>
      <c r="E72" s="40">
        <f>1375627+4</f>
        <v>1375631</v>
      </c>
      <c r="F72" s="40">
        <v>2654443</v>
      </c>
      <c r="G72" s="40">
        <v>1264322</v>
      </c>
      <c r="H72" s="40">
        <v>204407</v>
      </c>
      <c r="I72" s="40">
        <v>1064545</v>
      </c>
      <c r="J72" s="41">
        <v>3.1</v>
      </c>
    </row>
    <row r="73" spans="1:10" ht="15" customHeight="1" x14ac:dyDescent="0.2">
      <c r="A73" s="8">
        <v>54</v>
      </c>
      <c r="B73" s="31" t="s">
        <v>373</v>
      </c>
      <c r="C73" s="40">
        <f>793736-4</f>
        <v>793732</v>
      </c>
      <c r="D73" s="40">
        <f>3225167-4*2</f>
        <v>3225159</v>
      </c>
      <c r="E73" s="40" t="s">
        <v>390</v>
      </c>
      <c r="F73" s="40">
        <v>119899</v>
      </c>
      <c r="G73" s="40">
        <v>546351</v>
      </c>
      <c r="H73" s="40">
        <v>127482</v>
      </c>
      <c r="I73" s="40">
        <v>680058</v>
      </c>
      <c r="J73" s="41">
        <v>4.0999999999999996</v>
      </c>
    </row>
    <row r="74" spans="1:10" ht="15" customHeight="1" x14ac:dyDescent="0.2">
      <c r="A74" s="8">
        <v>55</v>
      </c>
      <c r="B74" s="31" t="s">
        <v>376</v>
      </c>
      <c r="C74" s="40">
        <v>65951</v>
      </c>
      <c r="D74" s="40">
        <v>361698</v>
      </c>
      <c r="E74" s="40" t="s">
        <v>390</v>
      </c>
      <c r="F74" s="40" t="s">
        <v>390</v>
      </c>
      <c r="G74" s="40">
        <v>7469</v>
      </c>
      <c r="H74" s="40">
        <v>58482</v>
      </c>
      <c r="I74" s="40">
        <v>331822</v>
      </c>
      <c r="J74" s="41">
        <v>5.5</v>
      </c>
    </row>
    <row r="75" spans="1:10" ht="15" customHeight="1" x14ac:dyDescent="0.2">
      <c r="A75" s="8">
        <v>56</v>
      </c>
      <c r="B75" s="32" t="s">
        <v>8</v>
      </c>
      <c r="C75" s="22" t="s">
        <v>26</v>
      </c>
      <c r="D75" s="40">
        <v>206607</v>
      </c>
      <c r="E75" s="40" t="s">
        <v>390</v>
      </c>
      <c r="F75" s="40" t="s">
        <v>390</v>
      </c>
      <c r="G75" s="40">
        <v>22407</v>
      </c>
      <c r="H75" s="9" t="s">
        <v>26</v>
      </c>
      <c r="I75" s="40">
        <v>184200</v>
      </c>
      <c r="J75" s="23" t="s">
        <v>26</v>
      </c>
    </row>
    <row r="76" spans="1:10" ht="26.1" customHeight="1" x14ac:dyDescent="0.2">
      <c r="A76" s="8">
        <v>57</v>
      </c>
      <c r="B76" s="33" t="s">
        <v>16</v>
      </c>
      <c r="C76" s="40">
        <v>3196484</v>
      </c>
      <c r="D76" s="40">
        <v>10515673</v>
      </c>
      <c r="E76" s="40">
        <v>592311</v>
      </c>
      <c r="F76" s="40">
        <v>1398224</v>
      </c>
      <c r="G76" s="40">
        <v>971466</v>
      </c>
      <c r="H76" s="40">
        <v>234483</v>
      </c>
      <c r="I76" s="40">
        <v>1250515</v>
      </c>
      <c r="J76" s="41">
        <v>3.3</v>
      </c>
    </row>
    <row r="77" spans="1:10" ht="15" customHeight="1" x14ac:dyDescent="0.2">
      <c r="B77" s="32" t="s">
        <v>18</v>
      </c>
      <c r="C77" s="22"/>
      <c r="D77" s="22"/>
      <c r="E77" s="22"/>
      <c r="F77" s="22"/>
      <c r="G77" s="22"/>
      <c r="H77" s="22"/>
      <c r="I77" s="22"/>
      <c r="J77" s="23"/>
    </row>
    <row r="78" spans="1:10" ht="15" customHeight="1" x14ac:dyDescent="0.2">
      <c r="A78" s="8">
        <v>58</v>
      </c>
      <c r="B78" s="31" t="s">
        <v>372</v>
      </c>
      <c r="C78" s="40">
        <f>3050825+1</f>
        <v>3050826</v>
      </c>
      <c r="D78" s="40">
        <f>9888357+1*2</f>
        <v>9888359</v>
      </c>
      <c r="E78" s="40">
        <f>592310+1</f>
        <v>592311</v>
      </c>
      <c r="F78" s="40">
        <v>1378853</v>
      </c>
      <c r="G78" s="40">
        <v>887009</v>
      </c>
      <c r="H78" s="40">
        <v>192653</v>
      </c>
      <c r="I78" s="40">
        <v>1019142</v>
      </c>
      <c r="J78" s="41">
        <v>3.2</v>
      </c>
    </row>
    <row r="79" spans="1:10" ht="15" customHeight="1" x14ac:dyDescent="0.2">
      <c r="A79" s="8">
        <v>59</v>
      </c>
      <c r="B79" s="31" t="s">
        <v>373</v>
      </c>
      <c r="C79" s="40">
        <f>141955-1</f>
        <v>141954</v>
      </c>
      <c r="D79" s="40">
        <f>606500-1*2</f>
        <v>606498</v>
      </c>
      <c r="E79" s="40" t="s">
        <v>390</v>
      </c>
      <c r="F79" s="40">
        <v>19371</v>
      </c>
      <c r="G79" s="40">
        <v>84066</v>
      </c>
      <c r="H79" s="40">
        <v>38517</v>
      </c>
      <c r="I79" s="40">
        <v>212121</v>
      </c>
      <c r="J79" s="41">
        <v>4.3</v>
      </c>
    </row>
    <row r="80" spans="1:10" ht="15" customHeight="1" x14ac:dyDescent="0.2">
      <c r="A80" s="8">
        <v>60</v>
      </c>
      <c r="B80" s="31" t="s">
        <v>376</v>
      </c>
      <c r="C80" s="40">
        <v>3704</v>
      </c>
      <c r="D80" s="40">
        <v>20816</v>
      </c>
      <c r="E80" s="40" t="s">
        <v>390</v>
      </c>
      <c r="F80" s="40" t="s">
        <v>390</v>
      </c>
      <c r="G80" s="40">
        <v>391</v>
      </c>
      <c r="H80" s="40">
        <v>3313</v>
      </c>
      <c r="I80" s="40">
        <v>19252</v>
      </c>
      <c r="J80" s="41">
        <v>5.6</v>
      </c>
    </row>
    <row r="81" spans="1:10" ht="15" customHeight="1" x14ac:dyDescent="0.2">
      <c r="A81" s="8">
        <v>61</v>
      </c>
      <c r="B81" s="32" t="s">
        <v>8</v>
      </c>
      <c r="C81" s="22" t="s">
        <v>26</v>
      </c>
      <c r="D81" s="40">
        <v>11259</v>
      </c>
      <c r="E81" s="40" t="s">
        <v>390</v>
      </c>
      <c r="F81" s="40" t="s">
        <v>390</v>
      </c>
      <c r="G81" s="40">
        <v>1173</v>
      </c>
      <c r="H81" s="9" t="s">
        <v>26</v>
      </c>
      <c r="I81" s="40">
        <v>10086</v>
      </c>
      <c r="J81" s="23" t="s">
        <v>26</v>
      </c>
    </row>
    <row r="82" spans="1:10" ht="26.1" customHeight="1" x14ac:dyDescent="0.2">
      <c r="A82" s="8">
        <v>62</v>
      </c>
      <c r="B82" s="33" t="s">
        <v>17</v>
      </c>
      <c r="C82" s="40">
        <v>1106003</v>
      </c>
      <c r="D82" s="40">
        <v>3696174</v>
      </c>
      <c r="E82" s="40">
        <v>182308</v>
      </c>
      <c r="F82" s="40">
        <v>482982</v>
      </c>
      <c r="G82" s="40">
        <v>351494</v>
      </c>
      <c r="H82" s="40">
        <v>89219</v>
      </c>
      <c r="I82" s="40">
        <v>476636</v>
      </c>
      <c r="J82" s="41">
        <v>3.3</v>
      </c>
    </row>
    <row r="83" spans="1:10" ht="15.2" customHeight="1" x14ac:dyDescent="0.2">
      <c r="B83" s="35" t="s">
        <v>10</v>
      </c>
      <c r="C83" s="25"/>
      <c r="D83" s="25"/>
      <c r="E83" s="25"/>
      <c r="F83" s="25"/>
      <c r="G83" s="25"/>
      <c r="H83" s="25"/>
      <c r="I83" s="25"/>
      <c r="J83" s="26"/>
    </row>
    <row r="84" spans="1:10" ht="26.1" customHeight="1" x14ac:dyDescent="0.2">
      <c r="A84" s="8">
        <v>63</v>
      </c>
      <c r="B84" s="34" t="s">
        <v>7</v>
      </c>
      <c r="C84" s="38">
        <v>4749412</v>
      </c>
      <c r="D84" s="38">
        <v>16370434</v>
      </c>
      <c r="E84" s="38">
        <v>920787</v>
      </c>
      <c r="F84" s="38">
        <v>1712787</v>
      </c>
      <c r="G84" s="38">
        <v>1481172</v>
      </c>
      <c r="H84" s="38">
        <v>634666</v>
      </c>
      <c r="I84" s="38">
        <v>3465811</v>
      </c>
      <c r="J84" s="39">
        <v>3.4</v>
      </c>
    </row>
    <row r="85" spans="1:10" ht="14.25" customHeight="1" x14ac:dyDescent="0.2">
      <c r="B85" s="32" t="s">
        <v>18</v>
      </c>
      <c r="C85" s="22"/>
      <c r="D85" s="22"/>
      <c r="E85" s="22"/>
      <c r="F85" s="22"/>
      <c r="G85" s="22"/>
      <c r="H85" s="22"/>
      <c r="I85" s="22"/>
      <c r="J85" s="23"/>
    </row>
    <row r="86" spans="1:10" ht="14.25" customHeight="1" x14ac:dyDescent="0.2">
      <c r="A86" s="8">
        <v>64</v>
      </c>
      <c r="B86" s="31" t="s">
        <v>372</v>
      </c>
      <c r="C86" s="40">
        <v>2751052</v>
      </c>
      <c r="D86" s="40">
        <v>7804659</v>
      </c>
      <c r="E86" s="40">
        <v>920787</v>
      </c>
      <c r="F86" s="40">
        <v>1448260</v>
      </c>
      <c r="G86" s="40">
        <v>308873</v>
      </c>
      <c r="H86" s="40">
        <v>73132</v>
      </c>
      <c r="I86" s="40">
        <v>382813</v>
      </c>
      <c r="J86" s="41">
        <v>2.8</v>
      </c>
    </row>
    <row r="87" spans="1:10" ht="14.25" customHeight="1" x14ac:dyDescent="0.2">
      <c r="A87" s="8">
        <v>65</v>
      </c>
      <c r="B87" s="31" t="s">
        <v>373</v>
      </c>
      <c r="C87" s="40">
        <v>1479851</v>
      </c>
      <c r="D87" s="40">
        <v>5779355</v>
      </c>
      <c r="E87" s="40" t="s">
        <v>390</v>
      </c>
      <c r="F87" s="40">
        <v>264527</v>
      </c>
      <c r="G87" s="40">
        <v>1118951</v>
      </c>
      <c r="H87" s="40">
        <v>96373</v>
      </c>
      <c r="I87" s="40">
        <v>509970</v>
      </c>
      <c r="J87" s="41">
        <v>3.9</v>
      </c>
    </row>
    <row r="88" spans="1:10" ht="14.25" customHeight="1" x14ac:dyDescent="0.2">
      <c r="A88" s="8">
        <v>66</v>
      </c>
      <c r="B88" s="31" t="s">
        <v>374</v>
      </c>
      <c r="C88" s="40">
        <v>518509</v>
      </c>
      <c r="D88" s="40">
        <v>2786420</v>
      </c>
      <c r="E88" s="40" t="s">
        <v>390</v>
      </c>
      <c r="F88" s="40" t="s">
        <v>390</v>
      </c>
      <c r="G88" s="40">
        <v>53348</v>
      </c>
      <c r="H88" s="40">
        <v>465161</v>
      </c>
      <c r="I88" s="40">
        <v>2573028</v>
      </c>
      <c r="J88" s="41">
        <v>5.4</v>
      </c>
    </row>
    <row r="89" spans="1:10" ht="14.25" customHeight="1" x14ac:dyDescent="0.2">
      <c r="A89" s="8">
        <v>67</v>
      </c>
      <c r="B89" s="32" t="s">
        <v>8</v>
      </c>
      <c r="C89" s="22" t="s">
        <v>26</v>
      </c>
      <c r="D89" s="40">
        <v>1758291</v>
      </c>
      <c r="E89" s="40" t="s">
        <v>390</v>
      </c>
      <c r="F89" s="40" t="s">
        <v>390</v>
      </c>
      <c r="G89" s="40">
        <v>160044</v>
      </c>
      <c r="H89" s="9" t="s">
        <v>26</v>
      </c>
      <c r="I89" s="40">
        <v>1598247</v>
      </c>
      <c r="J89" s="23" t="s">
        <v>26</v>
      </c>
    </row>
    <row r="90" spans="1:10" ht="26.1" customHeight="1" x14ac:dyDescent="0.2">
      <c r="A90" s="8">
        <v>68</v>
      </c>
      <c r="B90" s="33" t="s">
        <v>12</v>
      </c>
      <c r="C90" s="40">
        <v>4569319</v>
      </c>
      <c r="D90" s="40">
        <v>15796853</v>
      </c>
      <c r="E90" s="40">
        <v>881678</v>
      </c>
      <c r="F90" s="40">
        <v>1628861</v>
      </c>
      <c r="G90" s="40">
        <v>1435607</v>
      </c>
      <c r="H90" s="40">
        <v>623173</v>
      </c>
      <c r="I90" s="40">
        <v>3404486</v>
      </c>
      <c r="J90" s="41">
        <v>3.5</v>
      </c>
    </row>
    <row r="91" spans="1:10" ht="15.6" customHeight="1" x14ac:dyDescent="0.2">
      <c r="B91" s="32" t="s">
        <v>18</v>
      </c>
      <c r="C91" s="22"/>
      <c r="D91" s="22"/>
      <c r="E91" s="22"/>
      <c r="F91" s="22"/>
      <c r="G91" s="22"/>
      <c r="H91" s="22"/>
      <c r="I91" s="22"/>
      <c r="J91" s="23"/>
    </row>
    <row r="92" spans="1:10" ht="15.6" customHeight="1" x14ac:dyDescent="0.2">
      <c r="A92" s="8">
        <v>69</v>
      </c>
      <c r="B92" s="31" t="s">
        <v>372</v>
      </c>
      <c r="C92" s="40">
        <v>2692695</v>
      </c>
      <c r="D92" s="40">
        <v>7729017</v>
      </c>
      <c r="E92" s="40">
        <v>881678</v>
      </c>
      <c r="F92" s="40">
        <v>1383392</v>
      </c>
      <c r="G92" s="40">
        <v>343143</v>
      </c>
      <c r="H92" s="40">
        <v>84482</v>
      </c>
      <c r="I92" s="40">
        <v>442913</v>
      </c>
      <c r="J92" s="41">
        <v>2.9</v>
      </c>
    </row>
    <row r="93" spans="1:10" ht="15.6" customHeight="1" x14ac:dyDescent="0.2">
      <c r="A93" s="8">
        <v>70</v>
      </c>
      <c r="B93" s="31" t="s">
        <v>373</v>
      </c>
      <c r="C93" s="40">
        <v>1398800</v>
      </c>
      <c r="D93" s="40">
        <v>5491462</v>
      </c>
      <c r="E93" s="40" t="s">
        <v>390</v>
      </c>
      <c r="F93" s="40">
        <v>245469</v>
      </c>
      <c r="G93" s="40">
        <v>1044252</v>
      </c>
      <c r="H93" s="40">
        <v>109079</v>
      </c>
      <c r="I93" s="40">
        <v>578047</v>
      </c>
      <c r="J93" s="41">
        <v>3.9</v>
      </c>
    </row>
    <row r="94" spans="1:10" ht="15.6" customHeight="1" x14ac:dyDescent="0.2">
      <c r="A94" s="8">
        <v>71</v>
      </c>
      <c r="B94" s="31" t="s">
        <v>374</v>
      </c>
      <c r="C94" s="40">
        <v>477824</v>
      </c>
      <c r="D94" s="40">
        <v>2576374</v>
      </c>
      <c r="E94" s="40" t="s">
        <v>390</v>
      </c>
      <c r="F94" s="40" t="s">
        <v>390</v>
      </c>
      <c r="G94" s="40">
        <v>48212</v>
      </c>
      <c r="H94" s="40">
        <v>429612</v>
      </c>
      <c r="I94" s="40">
        <v>2383526</v>
      </c>
      <c r="J94" s="41">
        <v>5.4</v>
      </c>
    </row>
    <row r="95" spans="1:10" ht="15.6" customHeight="1" x14ac:dyDescent="0.2">
      <c r="A95" s="8">
        <v>72</v>
      </c>
      <c r="B95" s="32" t="s">
        <v>8</v>
      </c>
      <c r="C95" s="22" t="s">
        <v>26</v>
      </c>
      <c r="D95" s="40">
        <v>1615354</v>
      </c>
      <c r="E95" s="40" t="s">
        <v>390</v>
      </c>
      <c r="F95" s="40" t="s">
        <v>390</v>
      </c>
      <c r="G95" s="40">
        <v>144636</v>
      </c>
      <c r="H95" s="9" t="s">
        <v>26</v>
      </c>
      <c r="I95" s="40">
        <v>1470718</v>
      </c>
      <c r="J95" s="23" t="s">
        <v>26</v>
      </c>
    </row>
    <row r="96" spans="1:10" ht="26.1" customHeight="1" x14ac:dyDescent="0.2">
      <c r="A96" s="8">
        <v>73</v>
      </c>
      <c r="B96" s="33" t="s">
        <v>13</v>
      </c>
      <c r="C96" s="40">
        <v>4373303</v>
      </c>
      <c r="D96" s="40">
        <v>15167328</v>
      </c>
      <c r="E96" s="40">
        <v>841247</v>
      </c>
      <c r="F96" s="40">
        <v>1537632</v>
      </c>
      <c r="G96" s="40">
        <v>1384244</v>
      </c>
      <c r="H96" s="40">
        <v>610180</v>
      </c>
      <c r="I96" s="40">
        <v>3334962</v>
      </c>
      <c r="J96" s="41">
        <v>3.5</v>
      </c>
    </row>
    <row r="97" spans="1:10" ht="15.6" customHeight="1" x14ac:dyDescent="0.2">
      <c r="B97" s="32" t="s">
        <v>18</v>
      </c>
      <c r="C97" s="22"/>
      <c r="D97" s="22"/>
      <c r="E97" s="22"/>
      <c r="F97" s="22"/>
      <c r="G97" s="22"/>
      <c r="H97" s="22"/>
      <c r="I97" s="22"/>
      <c r="J97" s="23"/>
    </row>
    <row r="98" spans="1:10" ht="15.6" customHeight="1" x14ac:dyDescent="0.2">
      <c r="A98" s="8">
        <v>74</v>
      </c>
      <c r="B98" s="31" t="s">
        <v>372</v>
      </c>
      <c r="C98" s="40">
        <v>2632683</v>
      </c>
      <c r="D98" s="40">
        <v>7658059</v>
      </c>
      <c r="E98" s="40">
        <v>841247</v>
      </c>
      <c r="F98" s="40">
        <v>1312233</v>
      </c>
      <c r="G98" s="40">
        <v>381535</v>
      </c>
      <c r="H98" s="40">
        <v>97668</v>
      </c>
      <c r="I98" s="40">
        <v>512726</v>
      </c>
      <c r="J98" s="41">
        <v>2.9</v>
      </c>
    </row>
    <row r="99" spans="1:10" ht="15.6" customHeight="1" x14ac:dyDescent="0.2">
      <c r="A99" s="8">
        <v>75</v>
      </c>
      <c r="B99" s="31" t="s">
        <v>373</v>
      </c>
      <c r="C99" s="40">
        <v>1307834</v>
      </c>
      <c r="D99" s="40">
        <v>5165833</v>
      </c>
      <c r="E99" s="40" t="s">
        <v>390</v>
      </c>
      <c r="F99" s="40">
        <v>225399</v>
      </c>
      <c r="G99" s="40">
        <v>959793</v>
      </c>
      <c r="H99" s="40">
        <v>122642</v>
      </c>
      <c r="I99" s="40">
        <v>650464</v>
      </c>
      <c r="J99" s="41">
        <v>3.9</v>
      </c>
    </row>
    <row r="100" spans="1:10" ht="15.6" customHeight="1" x14ac:dyDescent="0.2">
      <c r="A100" s="8">
        <v>76</v>
      </c>
      <c r="B100" s="31" t="s">
        <v>374</v>
      </c>
      <c r="C100" s="40">
        <v>432786</v>
      </c>
      <c r="D100" s="40">
        <v>2343436</v>
      </c>
      <c r="E100" s="40" t="s">
        <v>390</v>
      </c>
      <c r="F100" s="40" t="s">
        <v>390</v>
      </c>
      <c r="G100" s="40">
        <v>42916</v>
      </c>
      <c r="H100" s="40">
        <v>389870</v>
      </c>
      <c r="I100" s="40">
        <v>2171772</v>
      </c>
      <c r="J100" s="41">
        <v>5.4</v>
      </c>
    </row>
    <row r="101" spans="1:10" ht="15.6" customHeight="1" x14ac:dyDescent="0.2">
      <c r="A101" s="8">
        <v>77</v>
      </c>
      <c r="B101" s="32" t="s">
        <v>8</v>
      </c>
      <c r="C101" s="22" t="s">
        <v>26</v>
      </c>
      <c r="D101" s="40">
        <v>1457841</v>
      </c>
      <c r="E101" s="40" t="s">
        <v>390</v>
      </c>
      <c r="F101" s="40" t="s">
        <v>390</v>
      </c>
      <c r="G101" s="40">
        <v>128748</v>
      </c>
      <c r="H101" s="9" t="s">
        <v>26</v>
      </c>
      <c r="I101" s="40">
        <v>1329093</v>
      </c>
      <c r="J101" s="23" t="s">
        <v>26</v>
      </c>
    </row>
    <row r="102" spans="1:10" ht="26.1" customHeight="1" x14ac:dyDescent="0.2">
      <c r="A102" s="8">
        <v>78</v>
      </c>
      <c r="B102" s="33" t="s">
        <v>14</v>
      </c>
      <c r="C102" s="40">
        <v>4167763</v>
      </c>
      <c r="D102" s="40">
        <v>14497619</v>
      </c>
      <c r="E102" s="40">
        <v>800266</v>
      </c>
      <c r="F102" s="40">
        <v>1445884</v>
      </c>
      <c r="G102" s="40">
        <v>1327234</v>
      </c>
      <c r="H102" s="40">
        <v>594379</v>
      </c>
      <c r="I102" s="40">
        <v>3250499</v>
      </c>
      <c r="J102" s="41">
        <v>3.5</v>
      </c>
    </row>
    <row r="103" spans="1:10" ht="15.6" customHeight="1" x14ac:dyDescent="0.2">
      <c r="B103" s="32" t="s">
        <v>18</v>
      </c>
      <c r="C103" s="22"/>
      <c r="D103" s="22"/>
      <c r="E103" s="22"/>
      <c r="F103" s="22"/>
      <c r="G103" s="22"/>
      <c r="H103" s="22"/>
      <c r="I103" s="22"/>
      <c r="J103" s="23"/>
    </row>
    <row r="104" spans="1:10" ht="15.6" customHeight="1" x14ac:dyDescent="0.2">
      <c r="A104" s="8">
        <v>79</v>
      </c>
      <c r="B104" s="31" t="s">
        <v>372</v>
      </c>
      <c r="C104" s="40">
        <v>2568366</v>
      </c>
      <c r="D104" s="40">
        <v>7573312</v>
      </c>
      <c r="E104" s="40">
        <v>800266</v>
      </c>
      <c r="F104" s="40">
        <v>1240662</v>
      </c>
      <c r="G104" s="40">
        <v>415389</v>
      </c>
      <c r="H104" s="40">
        <v>112049</v>
      </c>
      <c r="I104" s="40">
        <v>589238</v>
      </c>
      <c r="J104" s="41">
        <v>2.9</v>
      </c>
    </row>
    <row r="105" spans="1:10" ht="15.6" customHeight="1" x14ac:dyDescent="0.2">
      <c r="A105" s="8">
        <v>80</v>
      </c>
      <c r="B105" s="31" t="s">
        <v>375</v>
      </c>
      <c r="C105" s="40">
        <v>1213260</v>
      </c>
      <c r="D105" s="40">
        <v>4824526</v>
      </c>
      <c r="E105" s="40" t="s">
        <v>390</v>
      </c>
      <c r="F105" s="40">
        <v>205222</v>
      </c>
      <c r="G105" s="40">
        <v>874127</v>
      </c>
      <c r="H105" s="40">
        <v>133911</v>
      </c>
      <c r="I105" s="40">
        <v>712352</v>
      </c>
      <c r="J105" s="41">
        <v>4</v>
      </c>
    </row>
    <row r="106" spans="1:10" ht="15.6" customHeight="1" x14ac:dyDescent="0.2">
      <c r="A106" s="8">
        <v>81</v>
      </c>
      <c r="B106" s="31" t="s">
        <v>376</v>
      </c>
      <c r="C106" s="40">
        <v>386137</v>
      </c>
      <c r="D106" s="40">
        <v>2099781</v>
      </c>
      <c r="E106" s="40" t="s">
        <v>390</v>
      </c>
      <c r="F106" s="40" t="s">
        <v>390</v>
      </c>
      <c r="G106" s="40">
        <v>37718</v>
      </c>
      <c r="H106" s="40">
        <v>348419</v>
      </c>
      <c r="I106" s="40">
        <v>1948909</v>
      </c>
      <c r="J106" s="41">
        <v>5.4</v>
      </c>
    </row>
    <row r="107" spans="1:10" ht="15.6" customHeight="1" x14ac:dyDescent="0.2">
      <c r="A107" s="8">
        <v>82</v>
      </c>
      <c r="B107" s="32" t="s">
        <v>8</v>
      </c>
      <c r="C107" s="22" t="s">
        <v>26</v>
      </c>
      <c r="D107" s="40">
        <v>1295683</v>
      </c>
      <c r="E107" s="40" t="s">
        <v>390</v>
      </c>
      <c r="F107" s="40" t="s">
        <v>390</v>
      </c>
      <c r="G107" s="40">
        <v>113154</v>
      </c>
      <c r="H107" s="9" t="s">
        <v>26</v>
      </c>
      <c r="I107" s="40">
        <v>1182529</v>
      </c>
      <c r="J107" s="23" t="s">
        <v>26</v>
      </c>
    </row>
    <row r="108" spans="1:10" ht="26.1" customHeight="1" x14ac:dyDescent="0.2">
      <c r="A108" s="8">
        <v>83</v>
      </c>
      <c r="B108" s="33" t="s">
        <v>15</v>
      </c>
      <c r="C108" s="40">
        <v>2490841</v>
      </c>
      <c r="D108" s="40">
        <v>8765048</v>
      </c>
      <c r="E108" s="40">
        <v>485191</v>
      </c>
      <c r="F108" s="40">
        <v>828793</v>
      </c>
      <c r="G108" s="40">
        <v>775103</v>
      </c>
      <c r="H108" s="40">
        <v>401754</v>
      </c>
      <c r="I108" s="40">
        <v>2207875</v>
      </c>
      <c r="J108" s="41">
        <v>3.5</v>
      </c>
    </row>
    <row r="109" spans="1:10" ht="14.25" customHeight="1" x14ac:dyDescent="0.2">
      <c r="B109" s="32" t="s">
        <v>18</v>
      </c>
      <c r="C109" s="22"/>
      <c r="D109" s="22"/>
      <c r="E109" s="22"/>
      <c r="F109" s="22"/>
      <c r="G109" s="22"/>
      <c r="H109" s="22"/>
      <c r="I109" s="22"/>
      <c r="J109" s="23"/>
    </row>
    <row r="110" spans="1:10" ht="14.25" customHeight="1" x14ac:dyDescent="0.2">
      <c r="A110" s="8">
        <v>84</v>
      </c>
      <c r="B110" s="31" t="s">
        <v>372</v>
      </c>
      <c r="C110" s="40">
        <f>1930621+1</f>
        <v>1930622</v>
      </c>
      <c r="D110" s="40">
        <f>6272834+1*2</f>
        <v>6272836</v>
      </c>
      <c r="E110" s="40">
        <f>485190+1</f>
        <v>485191</v>
      </c>
      <c r="F110" s="40">
        <v>758851</v>
      </c>
      <c r="G110" s="40">
        <v>478727</v>
      </c>
      <c r="H110" s="40">
        <v>207853</v>
      </c>
      <c r="I110" s="40">
        <v>1110993</v>
      </c>
      <c r="J110" s="41">
        <v>3.2</v>
      </c>
    </row>
    <row r="111" spans="1:10" ht="14.25" customHeight="1" x14ac:dyDescent="0.2">
      <c r="A111" s="8">
        <v>85</v>
      </c>
      <c r="B111" s="31" t="s">
        <v>373</v>
      </c>
      <c r="C111" s="40">
        <f>479356-1</f>
        <v>479355</v>
      </c>
      <c r="D111" s="40">
        <f>2034270-1*2</f>
        <v>2034268</v>
      </c>
      <c r="E111" s="40" t="s">
        <v>390</v>
      </c>
      <c r="F111" s="40">
        <v>69942</v>
      </c>
      <c r="G111" s="40">
        <v>289109</v>
      </c>
      <c r="H111" s="40">
        <v>120304</v>
      </c>
      <c r="I111" s="40">
        <v>668006</v>
      </c>
      <c r="J111" s="41">
        <v>4.2</v>
      </c>
    </row>
    <row r="112" spans="1:10" ht="14.25" customHeight="1" x14ac:dyDescent="0.2">
      <c r="A112" s="8">
        <v>86</v>
      </c>
      <c r="B112" s="31" t="s">
        <v>376</v>
      </c>
      <c r="C112" s="40">
        <v>80864</v>
      </c>
      <c r="D112" s="40">
        <v>457944</v>
      </c>
      <c r="E112" s="40" t="s">
        <v>390</v>
      </c>
      <c r="F112" s="40" t="s">
        <v>390</v>
      </c>
      <c r="G112" s="40">
        <v>7267</v>
      </c>
      <c r="H112" s="40">
        <v>73597</v>
      </c>
      <c r="I112" s="40">
        <v>428876</v>
      </c>
      <c r="J112" s="41">
        <v>5.7</v>
      </c>
    </row>
    <row r="113" spans="1:10" ht="14.25" customHeight="1" x14ac:dyDescent="0.2">
      <c r="A113" s="8">
        <v>87</v>
      </c>
      <c r="B113" s="32" t="s">
        <v>8</v>
      </c>
      <c r="C113" s="22" t="s">
        <v>26</v>
      </c>
      <c r="D113" s="40">
        <v>256066</v>
      </c>
      <c r="E113" s="40" t="s">
        <v>390</v>
      </c>
      <c r="F113" s="40" t="s">
        <v>390</v>
      </c>
      <c r="G113" s="40">
        <v>21802</v>
      </c>
      <c r="H113" s="9" t="s">
        <v>26</v>
      </c>
      <c r="I113" s="40">
        <v>234264</v>
      </c>
      <c r="J113" s="23" t="s">
        <v>26</v>
      </c>
    </row>
    <row r="114" spans="1:10" ht="26.1" customHeight="1" x14ac:dyDescent="0.2">
      <c r="A114" s="8">
        <v>88</v>
      </c>
      <c r="B114" s="33" t="s">
        <v>16</v>
      </c>
      <c r="C114" s="40">
        <v>1344659</v>
      </c>
      <c r="D114" s="40">
        <v>4806107</v>
      </c>
      <c r="E114" s="40">
        <v>246003</v>
      </c>
      <c r="F114" s="40">
        <v>446287</v>
      </c>
      <c r="G114" s="40">
        <v>411126</v>
      </c>
      <c r="H114" s="40">
        <v>241243</v>
      </c>
      <c r="I114" s="40">
        <v>1330736</v>
      </c>
      <c r="J114" s="41">
        <v>3.6</v>
      </c>
    </row>
    <row r="115" spans="1:10" ht="14.25" customHeight="1" x14ac:dyDescent="0.2">
      <c r="B115" s="32" t="s">
        <v>18</v>
      </c>
      <c r="C115" s="22"/>
      <c r="D115" s="22"/>
      <c r="E115" s="22"/>
      <c r="F115" s="22"/>
      <c r="G115" s="22"/>
      <c r="H115" s="22"/>
      <c r="I115" s="22"/>
      <c r="J115" s="23"/>
    </row>
    <row r="116" spans="1:10" ht="14.25" customHeight="1" x14ac:dyDescent="0.2">
      <c r="A116" s="8">
        <v>89</v>
      </c>
      <c r="B116" s="31" t="s">
        <v>372</v>
      </c>
      <c r="C116" s="40">
        <v>1237177</v>
      </c>
      <c r="D116" s="40">
        <v>4311710</v>
      </c>
      <c r="E116" s="40">
        <v>246003</v>
      </c>
      <c r="F116" s="40">
        <v>433588</v>
      </c>
      <c r="G116" s="40">
        <v>358888</v>
      </c>
      <c r="H116" s="40">
        <v>198698</v>
      </c>
      <c r="I116" s="40">
        <v>1083388</v>
      </c>
      <c r="J116" s="41">
        <v>3.5</v>
      </c>
    </row>
    <row r="117" spans="1:10" ht="14.25" customHeight="1" x14ac:dyDescent="0.2">
      <c r="A117" s="8">
        <v>90</v>
      </c>
      <c r="B117" s="31" t="s">
        <v>373</v>
      </c>
      <c r="C117" s="40">
        <v>103682</v>
      </c>
      <c r="D117" s="40">
        <v>471658</v>
      </c>
      <c r="E117" s="40" t="s">
        <v>390</v>
      </c>
      <c r="F117" s="40">
        <v>12699</v>
      </c>
      <c r="G117" s="40">
        <v>51940</v>
      </c>
      <c r="H117" s="40">
        <v>39043</v>
      </c>
      <c r="I117" s="40">
        <v>225801</v>
      </c>
      <c r="J117" s="41">
        <v>4.5</v>
      </c>
    </row>
    <row r="118" spans="1:10" ht="14.25" customHeight="1" x14ac:dyDescent="0.2">
      <c r="A118" s="8">
        <v>91</v>
      </c>
      <c r="B118" s="31" t="s">
        <v>376</v>
      </c>
      <c r="C118" s="40">
        <v>3800</v>
      </c>
      <c r="D118" s="40">
        <v>22739</v>
      </c>
      <c r="E118" s="40" t="s">
        <v>390</v>
      </c>
      <c r="F118" s="40" t="s">
        <v>390</v>
      </c>
      <c r="G118" s="40">
        <v>298</v>
      </c>
      <c r="H118" s="40">
        <v>3502</v>
      </c>
      <c r="I118" s="40">
        <v>21547</v>
      </c>
      <c r="J118" s="41">
        <v>6</v>
      </c>
    </row>
    <row r="119" spans="1:10" ht="14.25" customHeight="1" x14ac:dyDescent="0.2">
      <c r="A119" s="8">
        <v>92</v>
      </c>
      <c r="B119" s="32" t="s">
        <v>8</v>
      </c>
      <c r="C119" s="22" t="s">
        <v>26</v>
      </c>
      <c r="D119" s="40">
        <v>11591</v>
      </c>
      <c r="E119" s="40" t="s">
        <v>390</v>
      </c>
      <c r="F119" s="40" t="s">
        <v>390</v>
      </c>
      <c r="G119" s="40">
        <v>894</v>
      </c>
      <c r="H119" s="9" t="s">
        <v>26</v>
      </c>
      <c r="I119" s="40">
        <v>10697</v>
      </c>
      <c r="J119" s="23" t="s">
        <v>26</v>
      </c>
    </row>
    <row r="120" spans="1:10" ht="26.1" customHeight="1" x14ac:dyDescent="0.2">
      <c r="A120" s="8">
        <v>93</v>
      </c>
      <c r="B120" s="36" t="s">
        <v>17</v>
      </c>
      <c r="C120" s="42">
        <v>468653</v>
      </c>
      <c r="D120" s="42">
        <v>1692955</v>
      </c>
      <c r="E120" s="42">
        <v>81580</v>
      </c>
      <c r="F120" s="42">
        <v>155480</v>
      </c>
      <c r="G120" s="42">
        <v>143293</v>
      </c>
      <c r="H120" s="42">
        <v>88300</v>
      </c>
      <c r="I120" s="42">
        <v>490183</v>
      </c>
      <c r="J120" s="43">
        <v>3.6</v>
      </c>
    </row>
    <row r="121" spans="1:10" x14ac:dyDescent="0.2">
      <c r="B121" s="7"/>
    </row>
  </sheetData>
  <mergeCells count="10">
    <mergeCell ref="B1:J1"/>
    <mergeCell ref="B3:B5"/>
    <mergeCell ref="C3:C5"/>
    <mergeCell ref="D3:D5"/>
    <mergeCell ref="E3:I3"/>
    <mergeCell ref="E4:E5"/>
    <mergeCell ref="F4:F5"/>
    <mergeCell ref="G4:G5"/>
    <mergeCell ref="J3:J5"/>
    <mergeCell ref="H4:I4"/>
  </mergeCells>
  <pageMargins left="0.62992125984251968" right="0.62992125984251968" top="0.62992125984251968" bottom="1.0629921259842521" header="0.62992125984251968" footer="0.62992125984251968"/>
  <pageSetup paperSize="9" firstPageNumber="528" orientation="portrait" useFirstPageNumber="1" r:id="rId1"/>
  <headerFooter differentOddEven="1">
    <oddHeader>&amp;R&amp;8Продолжение таблицы 14
&amp;10</oddHeader>
    <oddFooter>&amp;L&amp;"Times New Roman,Обычный"&amp;P&amp;R&amp;"Times New Roman,Полужирный"——————————————————————&amp;"Times New Roman,Курсив"  Итоги Всероссийской переписи населения 2010 года  &amp;G</oddFooter>
    <evenHeader>&amp;R&amp;"Arial,Обычный"&amp;8Продолжение таблицы 14</evenHeader>
    <evenFooter>&amp;L&amp;"Times New Roman,Курсив"&amp;G  Число и состав домохозяйств  &amp;"Times New Roman,Полужирный"————————————————————————————————&amp;R&amp;"Times New Roman,Обычный"&amp;P</evenFooter>
    <firstHeader xml:space="preserve">&amp;C   </firstHeader>
  </headerFooter>
  <rowBreaks count="2" manualBreakCount="2">
    <brk id="44" max="16383" man="1"/>
    <brk id="82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91"/>
  <sheetViews>
    <sheetView workbookViewId="0">
      <selection sqref="A1:E1"/>
    </sheetView>
  </sheetViews>
  <sheetFormatPr defaultColWidth="9.140625" defaultRowHeight="12.75" x14ac:dyDescent="0.2"/>
  <cols>
    <col min="1" max="1" width="12.140625" style="11" customWidth="1"/>
    <col min="2" max="2" width="15" style="11" customWidth="1"/>
    <col min="3" max="3" width="19.85546875" style="11" customWidth="1"/>
    <col min="4" max="4" width="20.28515625" style="11" customWidth="1"/>
    <col min="5" max="5" width="38.42578125" style="15" customWidth="1"/>
    <col min="6" max="6" width="12.140625" style="11" customWidth="1"/>
    <col min="7" max="7" width="9.140625" style="11" customWidth="1"/>
    <col min="8" max="16384" width="9.140625" style="11"/>
  </cols>
  <sheetData>
    <row r="1" spans="1:5" x14ac:dyDescent="0.2">
      <c r="A1" s="49" t="s">
        <v>19</v>
      </c>
      <c r="B1" s="49"/>
      <c r="C1" s="49"/>
      <c r="D1" s="49"/>
      <c r="E1" s="49"/>
    </row>
    <row r="2" spans="1:5" x14ac:dyDescent="0.2">
      <c r="A2" s="51"/>
      <c r="B2" s="52"/>
      <c r="C2" s="52"/>
      <c r="D2" s="52"/>
      <c r="E2" s="53"/>
    </row>
    <row r="3" spans="1:5" x14ac:dyDescent="0.2">
      <c r="A3" s="12"/>
      <c r="B3" s="12"/>
      <c r="C3" s="12"/>
      <c r="D3" s="12"/>
      <c r="E3" s="13"/>
    </row>
    <row r="4" spans="1:5" x14ac:dyDescent="0.2">
      <c r="A4" s="49" t="s">
        <v>20</v>
      </c>
      <c r="B4" s="49"/>
      <c r="C4" s="49"/>
      <c r="D4" s="49"/>
      <c r="E4" s="13"/>
    </row>
    <row r="5" spans="1:5" x14ac:dyDescent="0.2">
      <c r="A5" s="54" t="s">
        <v>21</v>
      </c>
      <c r="B5" s="54"/>
      <c r="C5" s="14" t="s">
        <v>22</v>
      </c>
      <c r="D5" s="29">
        <f>COUNTA(C16:C190)</f>
        <v>175</v>
      </c>
    </row>
    <row r="6" spans="1:5" x14ac:dyDescent="0.2">
      <c r="A6" s="54"/>
      <c r="B6" s="54"/>
      <c r="C6" s="30" t="s">
        <v>23</v>
      </c>
      <c r="D6" s="29">
        <f>SUMPRODUCT((C16:C190="")*1)</f>
        <v>175</v>
      </c>
    </row>
    <row r="7" spans="1:5" x14ac:dyDescent="0.2">
      <c r="A7" s="54"/>
      <c r="B7" s="54"/>
      <c r="C7" s="30" t="s">
        <v>24</v>
      </c>
      <c r="D7" s="29">
        <f>SUMPRODUCT((C16:C190&lt;&gt;"")*1)</f>
        <v>0</v>
      </c>
    </row>
    <row r="8" spans="1:5" x14ac:dyDescent="0.2">
      <c r="A8" s="54" t="s">
        <v>25</v>
      </c>
      <c r="B8" s="54"/>
      <c r="C8" s="14" t="s">
        <v>22</v>
      </c>
      <c r="D8" s="29" t="s">
        <v>26</v>
      </c>
    </row>
    <row r="9" spans="1:5" x14ac:dyDescent="0.2">
      <c r="A9" s="54"/>
      <c r="B9" s="54"/>
      <c r="C9" s="30" t="s">
        <v>23</v>
      </c>
      <c r="D9" s="29" t="s">
        <v>26</v>
      </c>
    </row>
    <row r="10" spans="1:5" x14ac:dyDescent="0.2">
      <c r="A10" s="54"/>
      <c r="B10" s="54"/>
      <c r="C10" s="30" t="s">
        <v>24</v>
      </c>
      <c r="D10" s="29" t="s">
        <v>26</v>
      </c>
    </row>
    <row r="11" spans="1:5" x14ac:dyDescent="0.2">
      <c r="A11" s="55" t="s">
        <v>27</v>
      </c>
      <c r="B11" s="56"/>
      <c r="C11" s="51"/>
      <c r="D11" s="51"/>
    </row>
    <row r="13" spans="1:5" x14ac:dyDescent="0.2">
      <c r="A13" s="49" t="s">
        <v>28</v>
      </c>
      <c r="B13" s="49"/>
      <c r="C13" s="49"/>
      <c r="D13" s="49"/>
      <c r="E13" s="49"/>
    </row>
    <row r="14" spans="1:5" x14ac:dyDescent="0.2">
      <c r="A14" s="14" t="s">
        <v>29</v>
      </c>
      <c r="B14" s="14" t="s">
        <v>30</v>
      </c>
      <c r="C14" s="16" t="s">
        <v>31</v>
      </c>
      <c r="D14" s="14" t="s">
        <v>32</v>
      </c>
      <c r="E14" s="17" t="s">
        <v>33</v>
      </c>
    </row>
    <row r="15" spans="1:5" x14ac:dyDescent="0.2">
      <c r="A15" s="50" t="s">
        <v>21</v>
      </c>
      <c r="B15" s="50"/>
      <c r="C15" s="50"/>
      <c r="D15" s="50"/>
      <c r="E15" s="50"/>
    </row>
    <row r="16" spans="1:5" x14ac:dyDescent="0.2">
      <c r="A16" s="37" t="s">
        <v>34</v>
      </c>
      <c r="B16" s="37">
        <f>'pub-06-14'!C$8</f>
        <v>17285907</v>
      </c>
      <c r="C16" s="19" t="str">
        <f t="shared" ref="C16:C67" si="0">IF(IF(ISNUMBER(B16),B16,0)=IF(ISNUMBER(D16),D16,0),"","&lt;&gt;")</f>
        <v/>
      </c>
      <c r="D16" s="37">
        <f>SUM('pub-06-14'!E$8:H$8)</f>
        <v>17285907</v>
      </c>
      <c r="E16" s="37" t="s">
        <v>209</v>
      </c>
    </row>
    <row r="17" spans="1:5" x14ac:dyDescent="0.2">
      <c r="A17" s="37" t="s">
        <v>35</v>
      </c>
      <c r="B17" s="37">
        <f>'pub-06-14'!C$10</f>
        <v>11664737</v>
      </c>
      <c r="C17" s="19" t="str">
        <f t="shared" si="0"/>
        <v/>
      </c>
      <c r="D17" s="37">
        <f>SUM('pub-06-14'!E$10:H$10)</f>
        <v>11664737</v>
      </c>
      <c r="E17" s="37" t="s">
        <v>210</v>
      </c>
    </row>
    <row r="18" spans="1:5" x14ac:dyDescent="0.2">
      <c r="A18" s="37" t="s">
        <v>36</v>
      </c>
      <c r="B18" s="37">
        <f>'pub-06-14'!C$11</f>
        <v>4615876</v>
      </c>
      <c r="C18" s="19" t="str">
        <f t="shared" si="0"/>
        <v/>
      </c>
      <c r="D18" s="37">
        <f>SUM('pub-06-14'!E$11:H$11)</f>
        <v>4615876</v>
      </c>
      <c r="E18" s="37" t="s">
        <v>211</v>
      </c>
    </row>
    <row r="19" spans="1:5" x14ac:dyDescent="0.2">
      <c r="A19" s="37" t="s">
        <v>37</v>
      </c>
      <c r="B19" s="37">
        <f>'pub-06-14'!C$12</f>
        <v>1005294</v>
      </c>
      <c r="C19" s="19" t="str">
        <f t="shared" si="0"/>
        <v/>
      </c>
      <c r="D19" s="37">
        <f>SUM('pub-06-14'!E$12:H$12)</f>
        <v>1005294</v>
      </c>
      <c r="E19" s="37" t="s">
        <v>212</v>
      </c>
    </row>
    <row r="20" spans="1:5" x14ac:dyDescent="0.2">
      <c r="A20" s="37" t="s">
        <v>38</v>
      </c>
      <c r="B20" s="37">
        <f>'pub-06-14'!C$14</f>
        <v>16582646</v>
      </c>
      <c r="C20" s="19" t="str">
        <f t="shared" si="0"/>
        <v/>
      </c>
      <c r="D20" s="37">
        <f>SUM('pub-06-14'!E$14:H$14)</f>
        <v>16582646</v>
      </c>
      <c r="E20" s="37" t="s">
        <v>213</v>
      </c>
    </row>
    <row r="21" spans="1:5" x14ac:dyDescent="0.2">
      <c r="A21" s="37" t="s">
        <v>39</v>
      </c>
      <c r="B21" s="37">
        <f>'pub-06-14'!C$16</f>
        <v>11321660</v>
      </c>
      <c r="C21" s="19" t="str">
        <f t="shared" si="0"/>
        <v/>
      </c>
      <c r="D21" s="37">
        <f>SUM('pub-06-14'!E$16:H$16)</f>
        <v>11321660</v>
      </c>
      <c r="E21" s="37" t="s">
        <v>214</v>
      </c>
    </row>
    <row r="22" spans="1:5" x14ac:dyDescent="0.2">
      <c r="A22" s="37" t="s">
        <v>40</v>
      </c>
      <c r="B22" s="37">
        <f>'pub-06-14'!C$17</f>
        <v>4337405</v>
      </c>
      <c r="C22" s="19" t="str">
        <f t="shared" si="0"/>
        <v/>
      </c>
      <c r="D22" s="37">
        <f>SUM('pub-06-14'!E$17:H$17)</f>
        <v>4337405</v>
      </c>
      <c r="E22" s="37" t="s">
        <v>215</v>
      </c>
    </row>
    <row r="23" spans="1:5" x14ac:dyDescent="0.2">
      <c r="A23" s="37" t="s">
        <v>41</v>
      </c>
      <c r="B23" s="37">
        <f>'pub-06-14'!C$18</f>
        <v>923581</v>
      </c>
      <c r="C23" s="19" t="str">
        <f t="shared" si="0"/>
        <v/>
      </c>
      <c r="D23" s="37">
        <f>SUM('pub-06-14'!E$18:H$18)</f>
        <v>923581</v>
      </c>
      <c r="E23" s="37" t="s">
        <v>216</v>
      </c>
    </row>
    <row r="24" spans="1:5" x14ac:dyDescent="0.2">
      <c r="A24" s="37" t="s">
        <v>42</v>
      </c>
      <c r="B24" s="37">
        <f>'pub-06-14'!C$20</f>
        <v>15834846</v>
      </c>
      <c r="C24" s="19" t="str">
        <f t="shared" si="0"/>
        <v/>
      </c>
      <c r="D24" s="37">
        <f>SUM('pub-06-14'!E$20:H$20)</f>
        <v>15834846</v>
      </c>
      <c r="E24" s="37" t="s">
        <v>217</v>
      </c>
    </row>
    <row r="25" spans="1:5" x14ac:dyDescent="0.2">
      <c r="A25" s="37" t="s">
        <v>43</v>
      </c>
      <c r="B25" s="37">
        <f>'pub-06-14'!C$22</f>
        <v>10972834</v>
      </c>
      <c r="C25" s="19" t="str">
        <f t="shared" si="0"/>
        <v/>
      </c>
      <c r="D25" s="37">
        <f>SUM('pub-06-14'!E$22:H$22)</f>
        <v>10972834</v>
      </c>
      <c r="E25" s="37" t="s">
        <v>218</v>
      </c>
    </row>
    <row r="26" spans="1:5" x14ac:dyDescent="0.2">
      <c r="A26" s="37" t="s">
        <v>44</v>
      </c>
      <c r="B26" s="37">
        <f>'pub-06-14'!C$23</f>
        <v>4028507</v>
      </c>
      <c r="C26" s="19" t="str">
        <f t="shared" si="0"/>
        <v/>
      </c>
      <c r="D26" s="37">
        <f>SUM('pub-06-14'!E$23:H$23)</f>
        <v>4028507</v>
      </c>
      <c r="E26" s="37" t="s">
        <v>219</v>
      </c>
    </row>
    <row r="27" spans="1:5" x14ac:dyDescent="0.2">
      <c r="A27" s="37" t="s">
        <v>45</v>
      </c>
      <c r="B27" s="37">
        <f>'pub-06-14'!C$24</f>
        <v>833505</v>
      </c>
      <c r="C27" s="19" t="str">
        <f t="shared" si="0"/>
        <v/>
      </c>
      <c r="D27" s="37">
        <f>SUM('pub-06-14'!E$24:H$24)</f>
        <v>833505</v>
      </c>
      <c r="E27" s="37" t="s">
        <v>220</v>
      </c>
    </row>
    <row r="28" spans="1:5" x14ac:dyDescent="0.2">
      <c r="A28" s="37" t="s">
        <v>46</v>
      </c>
      <c r="B28" s="37">
        <f>'pub-06-14'!C$26</f>
        <v>15070937</v>
      </c>
      <c r="C28" s="19" t="str">
        <f t="shared" si="0"/>
        <v/>
      </c>
      <c r="D28" s="37">
        <f>SUM('pub-06-14'!E$26:H$26)</f>
        <v>15070937</v>
      </c>
      <c r="E28" s="37" t="s">
        <v>221</v>
      </c>
    </row>
    <row r="29" spans="1:5" x14ac:dyDescent="0.2">
      <c r="A29" s="37" t="s">
        <v>47</v>
      </c>
      <c r="B29" s="37">
        <f>'pub-06-14'!C$28</f>
        <v>10621088</v>
      </c>
      <c r="C29" s="19" t="str">
        <f t="shared" si="0"/>
        <v/>
      </c>
      <c r="D29" s="37">
        <f>SUM('pub-06-14'!E$28:H$28)</f>
        <v>10621088</v>
      </c>
      <c r="E29" s="37" t="s">
        <v>222</v>
      </c>
    </row>
    <row r="30" spans="1:5" x14ac:dyDescent="0.2">
      <c r="A30" s="37" t="s">
        <v>48</v>
      </c>
      <c r="B30" s="37">
        <f>'pub-06-14'!C$29</f>
        <v>3708853</v>
      </c>
      <c r="C30" s="19" t="str">
        <f t="shared" si="0"/>
        <v/>
      </c>
      <c r="D30" s="37">
        <f>SUM('pub-06-14'!E$29:H$29)</f>
        <v>3708853</v>
      </c>
      <c r="E30" s="37" t="s">
        <v>223</v>
      </c>
    </row>
    <row r="31" spans="1:5" x14ac:dyDescent="0.2">
      <c r="A31" s="37" t="s">
        <v>49</v>
      </c>
      <c r="B31" s="37">
        <f>'pub-06-14'!C$30</f>
        <v>740996</v>
      </c>
      <c r="C31" s="19" t="str">
        <f t="shared" si="0"/>
        <v/>
      </c>
      <c r="D31" s="37">
        <f>SUM('pub-06-14'!E$30:H$30)</f>
        <v>740996</v>
      </c>
      <c r="E31" s="37" t="s">
        <v>224</v>
      </c>
    </row>
    <row r="32" spans="1:5" x14ac:dyDescent="0.2">
      <c r="A32" s="37" t="s">
        <v>50</v>
      </c>
      <c r="B32" s="37">
        <f>'pub-06-14'!C$32</f>
        <v>8849327</v>
      </c>
      <c r="C32" s="19" t="str">
        <f t="shared" si="0"/>
        <v/>
      </c>
      <c r="D32" s="37">
        <f>SUM('pub-06-14'!E$32:H$32)</f>
        <v>8849327</v>
      </c>
      <c r="E32" s="37" t="s">
        <v>225</v>
      </c>
    </row>
    <row r="33" spans="1:5" x14ac:dyDescent="0.2">
      <c r="A33" s="37" t="s">
        <v>51</v>
      </c>
      <c r="B33" s="37">
        <f>'pub-06-14'!C$34</f>
        <v>7429425</v>
      </c>
      <c r="C33" s="19" t="str">
        <f t="shared" si="0"/>
        <v/>
      </c>
      <c r="D33" s="37">
        <f>SUM('pub-06-14'!E$34:H$34)</f>
        <v>7429425</v>
      </c>
      <c r="E33" s="37" t="s">
        <v>226</v>
      </c>
    </row>
    <row r="34" spans="1:5" x14ac:dyDescent="0.2">
      <c r="A34" s="37" t="s">
        <v>52</v>
      </c>
      <c r="B34" s="37">
        <f>'pub-06-14'!C$35</f>
        <v>1273087</v>
      </c>
      <c r="C34" s="19" t="str">
        <f t="shared" si="0"/>
        <v/>
      </c>
      <c r="D34" s="37">
        <f>SUM('pub-06-14'!E$35:H$35)</f>
        <v>1273087</v>
      </c>
      <c r="E34" s="37" t="s">
        <v>227</v>
      </c>
    </row>
    <row r="35" spans="1:5" x14ac:dyDescent="0.2">
      <c r="A35" s="37" t="s">
        <v>53</v>
      </c>
      <c r="B35" s="37">
        <f>'pub-06-14'!C$36</f>
        <v>146815</v>
      </c>
      <c r="C35" s="19" t="str">
        <f t="shared" si="0"/>
        <v/>
      </c>
      <c r="D35" s="37">
        <f>SUM('pub-06-14'!E$36:H$36)</f>
        <v>146815</v>
      </c>
      <c r="E35" s="37" t="s">
        <v>228</v>
      </c>
    </row>
    <row r="36" spans="1:5" x14ac:dyDescent="0.2">
      <c r="A36" s="37" t="s">
        <v>54</v>
      </c>
      <c r="B36" s="37">
        <f>'pub-06-14'!C$38</f>
        <v>4541143</v>
      </c>
      <c r="C36" s="19" t="str">
        <f t="shared" si="0"/>
        <v/>
      </c>
      <c r="D36" s="37">
        <f>SUM('pub-06-14'!E$38:H$38)</f>
        <v>4541143</v>
      </c>
      <c r="E36" s="37" t="s">
        <v>229</v>
      </c>
    </row>
    <row r="37" spans="1:5" x14ac:dyDescent="0.2">
      <c r="A37" s="37" t="s">
        <v>55</v>
      </c>
      <c r="B37" s="37">
        <f>'pub-06-14'!C$40</f>
        <v>4288003</v>
      </c>
      <c r="C37" s="19" t="str">
        <f t="shared" si="0"/>
        <v/>
      </c>
      <c r="D37" s="37">
        <f>SUM('pub-06-14'!E$40:H$40)</f>
        <v>4288003</v>
      </c>
      <c r="E37" s="37" t="s">
        <v>230</v>
      </c>
    </row>
    <row r="38" spans="1:5" x14ac:dyDescent="0.2">
      <c r="A38" s="37" t="s">
        <v>56</v>
      </c>
      <c r="B38" s="37">
        <f>'pub-06-14'!C$41</f>
        <v>245636</v>
      </c>
      <c r="C38" s="19" t="str">
        <f t="shared" si="0"/>
        <v/>
      </c>
      <c r="D38" s="37">
        <f>SUM('pub-06-14'!E$41:H$41)</f>
        <v>245636</v>
      </c>
      <c r="E38" s="37" t="s">
        <v>231</v>
      </c>
    </row>
    <row r="39" spans="1:5" x14ac:dyDescent="0.2">
      <c r="A39" s="37" t="s">
        <v>57</v>
      </c>
      <c r="B39" s="37">
        <f>'pub-06-14'!C$42</f>
        <v>7504</v>
      </c>
      <c r="C39" s="19" t="str">
        <f t="shared" si="0"/>
        <v/>
      </c>
      <c r="D39" s="37">
        <f>SUM('pub-06-14'!E$42:H$42)</f>
        <v>7504</v>
      </c>
      <c r="E39" s="37" t="s">
        <v>232</v>
      </c>
    </row>
    <row r="40" spans="1:5" x14ac:dyDescent="0.2">
      <c r="A40" s="37" t="s">
        <v>58</v>
      </c>
      <c r="B40" s="37">
        <f>'pub-06-14'!C$44</f>
        <v>1574656</v>
      </c>
      <c r="C40" s="19" t="str">
        <f t="shared" si="0"/>
        <v/>
      </c>
      <c r="D40" s="37">
        <f>SUM('pub-06-14'!E$44:H$44)</f>
        <v>1574656</v>
      </c>
      <c r="E40" s="37" t="s">
        <v>233</v>
      </c>
    </row>
    <row r="41" spans="1:5" x14ac:dyDescent="0.2">
      <c r="A41" s="37" t="s">
        <v>59</v>
      </c>
      <c r="B41" s="37">
        <f>'pub-06-14'!C$46</f>
        <v>12536495</v>
      </c>
      <c r="C41" s="19" t="str">
        <f t="shared" si="0"/>
        <v/>
      </c>
      <c r="D41" s="37">
        <f>SUM('pub-06-14'!E$46:H$46)</f>
        <v>12536495</v>
      </c>
      <c r="E41" s="37" t="s">
        <v>234</v>
      </c>
    </row>
    <row r="42" spans="1:5" x14ac:dyDescent="0.2">
      <c r="A42" s="37" t="s">
        <v>60</v>
      </c>
      <c r="B42" s="37">
        <f>'pub-06-14'!C$48</f>
        <v>8913685</v>
      </c>
      <c r="C42" s="19" t="str">
        <f t="shared" si="0"/>
        <v/>
      </c>
      <c r="D42" s="37">
        <f>SUM('pub-06-14'!E$48:H$48)</f>
        <v>8913685</v>
      </c>
      <c r="E42" s="37" t="s">
        <v>235</v>
      </c>
    </row>
    <row r="43" spans="1:5" x14ac:dyDescent="0.2">
      <c r="A43" s="37" t="s">
        <v>61</v>
      </c>
      <c r="B43" s="37">
        <f>'pub-06-14'!C$49</f>
        <v>3136025</v>
      </c>
      <c r="C43" s="19" t="str">
        <f t="shared" si="0"/>
        <v/>
      </c>
      <c r="D43" s="37">
        <f>SUM('pub-06-14'!E$49:H$49)</f>
        <v>3136025</v>
      </c>
      <c r="E43" s="37" t="s">
        <v>236</v>
      </c>
    </row>
    <row r="44" spans="1:5" x14ac:dyDescent="0.2">
      <c r="A44" s="37" t="s">
        <v>62</v>
      </c>
      <c r="B44" s="37">
        <f>'pub-06-14'!C$50</f>
        <v>486785</v>
      </c>
      <c r="C44" s="19" t="str">
        <f t="shared" si="0"/>
        <v/>
      </c>
      <c r="D44" s="37">
        <f>SUM('pub-06-14'!E$50:H$50)</f>
        <v>486785</v>
      </c>
      <c r="E44" s="37" t="s">
        <v>237</v>
      </c>
    </row>
    <row r="45" spans="1:5" x14ac:dyDescent="0.2">
      <c r="A45" s="37" t="s">
        <v>63</v>
      </c>
      <c r="B45" s="37">
        <f>'pub-06-14'!C$52</f>
        <v>12013327</v>
      </c>
      <c r="C45" s="19" t="str">
        <f t="shared" si="0"/>
        <v/>
      </c>
      <c r="D45" s="37">
        <f>SUM('pub-06-14'!E$52:H$52)</f>
        <v>12013327</v>
      </c>
      <c r="E45" s="37" t="s">
        <v>238</v>
      </c>
    </row>
    <row r="46" spans="1:5" x14ac:dyDescent="0.2">
      <c r="A46" s="37" t="s">
        <v>64</v>
      </c>
      <c r="B46" s="37">
        <f>'pub-06-14'!C$54</f>
        <v>8628965</v>
      </c>
      <c r="C46" s="19" t="str">
        <f t="shared" si="0"/>
        <v/>
      </c>
      <c r="D46" s="37">
        <f>SUM('pub-06-14'!E$54:H$54)</f>
        <v>8628965</v>
      </c>
      <c r="E46" s="37" t="s">
        <v>239</v>
      </c>
    </row>
    <row r="47" spans="1:5" x14ac:dyDescent="0.2">
      <c r="A47" s="37" t="s">
        <v>65</v>
      </c>
      <c r="B47" s="37">
        <f>'pub-06-14'!C$55</f>
        <v>2938605</v>
      </c>
      <c r="C47" s="19" t="str">
        <f t="shared" si="0"/>
        <v/>
      </c>
      <c r="D47" s="37">
        <f>SUM('pub-06-14'!E$55:H$55)</f>
        <v>2938605</v>
      </c>
      <c r="E47" s="37" t="s">
        <v>240</v>
      </c>
    </row>
    <row r="48" spans="1:5" x14ac:dyDescent="0.2">
      <c r="A48" s="37" t="s">
        <v>66</v>
      </c>
      <c r="B48" s="37">
        <f>'pub-06-14'!C$56</f>
        <v>445757</v>
      </c>
      <c r="C48" s="19" t="str">
        <f t="shared" si="0"/>
        <v/>
      </c>
      <c r="D48" s="37">
        <f>SUM('pub-06-14'!E$56:H$56)</f>
        <v>445757</v>
      </c>
      <c r="E48" s="37" t="s">
        <v>241</v>
      </c>
    </row>
    <row r="49" spans="1:5" x14ac:dyDescent="0.2">
      <c r="A49" s="37" t="s">
        <v>67</v>
      </c>
      <c r="B49" s="37">
        <f>'pub-06-14'!C$58</f>
        <v>11461543</v>
      </c>
      <c r="C49" s="19" t="str">
        <f t="shared" si="0"/>
        <v/>
      </c>
      <c r="D49" s="37">
        <f>SUM('pub-06-14'!E$58:H$58)</f>
        <v>11461543</v>
      </c>
      <c r="E49" s="37" t="s">
        <v>242</v>
      </c>
    </row>
    <row r="50" spans="1:5" x14ac:dyDescent="0.2">
      <c r="A50" s="37" t="s">
        <v>68</v>
      </c>
      <c r="B50" s="37">
        <f>'pub-06-14'!C$60</f>
        <v>8340151</v>
      </c>
      <c r="C50" s="19" t="str">
        <f t="shared" si="0"/>
        <v/>
      </c>
      <c r="D50" s="37">
        <f>SUM('pub-06-14'!E$60:H$60)</f>
        <v>8340151</v>
      </c>
      <c r="E50" s="37" t="s">
        <v>243</v>
      </c>
    </row>
    <row r="51" spans="1:5" x14ac:dyDescent="0.2">
      <c r="A51" s="37" t="s">
        <v>69</v>
      </c>
      <c r="B51" s="37">
        <f>'pub-06-14'!C$61</f>
        <v>2720673</v>
      </c>
      <c r="C51" s="19" t="str">
        <f t="shared" si="0"/>
        <v/>
      </c>
      <c r="D51" s="37">
        <f>SUM('pub-06-14'!E$61:H$61)</f>
        <v>2720673</v>
      </c>
      <c r="E51" s="37" t="s">
        <v>244</v>
      </c>
    </row>
    <row r="52" spans="1:5" x14ac:dyDescent="0.2">
      <c r="A52" s="37" t="s">
        <v>70</v>
      </c>
      <c r="B52" s="37">
        <f>'pub-06-14'!C$62</f>
        <v>400719</v>
      </c>
      <c r="C52" s="19" t="str">
        <f t="shared" si="0"/>
        <v/>
      </c>
      <c r="D52" s="37">
        <f>SUM('pub-06-14'!E$62:H$62)</f>
        <v>400719</v>
      </c>
      <c r="E52" s="37" t="s">
        <v>245</v>
      </c>
    </row>
    <row r="53" spans="1:5" x14ac:dyDescent="0.2">
      <c r="A53" s="37" t="s">
        <v>71</v>
      </c>
      <c r="B53" s="37">
        <f>'pub-06-14'!C$64</f>
        <v>10903174</v>
      </c>
      <c r="C53" s="19" t="str">
        <f t="shared" si="0"/>
        <v/>
      </c>
      <c r="D53" s="37">
        <f>SUM('pub-06-14'!E$64:H$64)</f>
        <v>10903174</v>
      </c>
      <c r="E53" s="37" t="s">
        <v>246</v>
      </c>
    </row>
    <row r="54" spans="1:5" x14ac:dyDescent="0.2">
      <c r="A54" s="37" t="s">
        <v>72</v>
      </c>
      <c r="B54" s="37">
        <f>'pub-06-14'!C$66</f>
        <v>8052722</v>
      </c>
      <c r="C54" s="19" t="str">
        <f t="shared" si="0"/>
        <v/>
      </c>
      <c r="D54" s="37">
        <f>SUM('pub-06-14'!E$66:H$66)</f>
        <v>8052722</v>
      </c>
      <c r="E54" s="37" t="s">
        <v>247</v>
      </c>
    </row>
    <row r="55" spans="1:5" x14ac:dyDescent="0.2">
      <c r="A55" s="37" t="s">
        <v>73</v>
      </c>
      <c r="B55" s="37">
        <f>'pub-06-14'!C$67</f>
        <v>2495593</v>
      </c>
      <c r="C55" s="19" t="str">
        <f t="shared" si="0"/>
        <v/>
      </c>
      <c r="D55" s="37">
        <f>SUM('pub-06-14'!E$67:H$67)</f>
        <v>2495593</v>
      </c>
      <c r="E55" s="37" t="s">
        <v>248</v>
      </c>
    </row>
    <row r="56" spans="1:5" x14ac:dyDescent="0.2">
      <c r="A56" s="37" t="s">
        <v>74</v>
      </c>
      <c r="B56" s="37">
        <f>'pub-06-14'!C$68</f>
        <v>354859</v>
      </c>
      <c r="C56" s="19" t="str">
        <f t="shared" si="0"/>
        <v/>
      </c>
      <c r="D56" s="37">
        <f>SUM('pub-06-14'!E$68:H$68)</f>
        <v>354859</v>
      </c>
      <c r="E56" s="37" t="s">
        <v>249</v>
      </c>
    </row>
    <row r="57" spans="1:5" x14ac:dyDescent="0.2">
      <c r="A57" s="37" t="s">
        <v>75</v>
      </c>
      <c r="B57" s="37">
        <f>'pub-06-14'!C$70</f>
        <v>6358486</v>
      </c>
      <c r="C57" s="19" t="str">
        <f t="shared" si="0"/>
        <v/>
      </c>
      <c r="D57" s="37">
        <f>SUM('pub-06-14'!E$70:H$70)</f>
        <v>6358486</v>
      </c>
      <c r="E57" s="37" t="s">
        <v>250</v>
      </c>
    </row>
    <row r="58" spans="1:5" x14ac:dyDescent="0.2">
      <c r="A58" s="37" t="s">
        <v>76</v>
      </c>
      <c r="B58" s="37">
        <f>'pub-06-14'!C$72</f>
        <v>5498803</v>
      </c>
      <c r="C58" s="19" t="str">
        <f t="shared" si="0"/>
        <v/>
      </c>
      <c r="D58" s="37">
        <f>SUM('pub-06-14'!E$72:H$72)</f>
        <v>5498803</v>
      </c>
      <c r="E58" s="37" t="s">
        <v>251</v>
      </c>
    </row>
    <row r="59" spans="1:5" x14ac:dyDescent="0.2">
      <c r="A59" s="37" t="s">
        <v>77</v>
      </c>
      <c r="B59" s="37">
        <f>'pub-06-14'!C$73</f>
        <v>793732</v>
      </c>
      <c r="C59" s="19" t="str">
        <f t="shared" si="0"/>
        <v/>
      </c>
      <c r="D59" s="37">
        <f>SUM('pub-06-14'!E$73:H$73)</f>
        <v>793732</v>
      </c>
      <c r="E59" s="37" t="s">
        <v>252</v>
      </c>
    </row>
    <row r="60" spans="1:5" x14ac:dyDescent="0.2">
      <c r="A60" s="37" t="s">
        <v>78</v>
      </c>
      <c r="B60" s="37">
        <f>'pub-06-14'!C$74</f>
        <v>65951</v>
      </c>
      <c r="C60" s="19" t="str">
        <f t="shared" si="0"/>
        <v/>
      </c>
      <c r="D60" s="37">
        <f>SUM('pub-06-14'!E$74:H$74)</f>
        <v>65951</v>
      </c>
      <c r="E60" s="37" t="s">
        <v>253</v>
      </c>
    </row>
    <row r="61" spans="1:5" x14ac:dyDescent="0.2">
      <c r="A61" s="37" t="s">
        <v>79</v>
      </c>
      <c r="B61" s="37">
        <f>'pub-06-14'!C$76</f>
        <v>3196484</v>
      </c>
      <c r="C61" s="19" t="str">
        <f t="shared" si="0"/>
        <v/>
      </c>
      <c r="D61" s="37">
        <f>SUM('pub-06-14'!E$76:H$76)</f>
        <v>3196484</v>
      </c>
      <c r="E61" s="37" t="s">
        <v>254</v>
      </c>
    </row>
    <row r="62" spans="1:5" x14ac:dyDescent="0.2">
      <c r="A62" s="37" t="s">
        <v>80</v>
      </c>
      <c r="B62" s="37">
        <f>'pub-06-14'!C$78</f>
        <v>3050826</v>
      </c>
      <c r="C62" s="19" t="str">
        <f t="shared" si="0"/>
        <v/>
      </c>
      <c r="D62" s="37">
        <f>SUM('pub-06-14'!E$78:H$78)</f>
        <v>3050826</v>
      </c>
      <c r="E62" s="37" t="s">
        <v>255</v>
      </c>
    </row>
    <row r="63" spans="1:5" x14ac:dyDescent="0.2">
      <c r="A63" s="37" t="s">
        <v>81</v>
      </c>
      <c r="B63" s="37">
        <f>'pub-06-14'!C$79</f>
        <v>141954</v>
      </c>
      <c r="C63" s="19" t="str">
        <f t="shared" si="0"/>
        <v/>
      </c>
      <c r="D63" s="37">
        <f>SUM('pub-06-14'!E$79:H$79)</f>
        <v>141954</v>
      </c>
      <c r="E63" s="37" t="s">
        <v>256</v>
      </c>
    </row>
    <row r="64" spans="1:5" x14ac:dyDescent="0.2">
      <c r="A64" s="37" t="s">
        <v>82</v>
      </c>
      <c r="B64" s="37">
        <f>'pub-06-14'!C$80</f>
        <v>3704</v>
      </c>
      <c r="C64" s="19" t="str">
        <f t="shared" si="0"/>
        <v/>
      </c>
      <c r="D64" s="37">
        <f>SUM('pub-06-14'!E$80:H$80)</f>
        <v>3704</v>
      </c>
      <c r="E64" s="37" t="s">
        <v>257</v>
      </c>
    </row>
    <row r="65" spans="1:5" x14ac:dyDescent="0.2">
      <c r="A65" s="37" t="s">
        <v>83</v>
      </c>
      <c r="B65" s="37">
        <f>'pub-06-14'!C$82</f>
        <v>1106003</v>
      </c>
      <c r="C65" s="19" t="str">
        <f t="shared" si="0"/>
        <v/>
      </c>
      <c r="D65" s="37">
        <f>SUM('pub-06-14'!E$82:H$82)</f>
        <v>1106003</v>
      </c>
      <c r="E65" s="37" t="s">
        <v>258</v>
      </c>
    </row>
    <row r="66" spans="1:5" x14ac:dyDescent="0.2">
      <c r="A66" s="37" t="s">
        <v>84</v>
      </c>
      <c r="B66" s="37">
        <f>'pub-06-14'!C$84</f>
        <v>4749412</v>
      </c>
      <c r="C66" s="19" t="str">
        <f t="shared" si="0"/>
        <v/>
      </c>
      <c r="D66" s="37">
        <f>SUM('pub-06-14'!E$84:H$84)</f>
        <v>4749412</v>
      </c>
      <c r="E66" s="37" t="s">
        <v>259</v>
      </c>
    </row>
    <row r="67" spans="1:5" x14ac:dyDescent="0.2">
      <c r="A67" s="37" t="s">
        <v>85</v>
      </c>
      <c r="B67" s="37">
        <f>'pub-06-14'!C$86</f>
        <v>2751052</v>
      </c>
      <c r="C67" s="19" t="str">
        <f t="shared" si="0"/>
        <v/>
      </c>
      <c r="D67" s="37">
        <f>SUM('pub-06-14'!E$86:H$86)</f>
        <v>2751052</v>
      </c>
      <c r="E67" s="37" t="s">
        <v>260</v>
      </c>
    </row>
    <row r="68" spans="1:5" x14ac:dyDescent="0.2">
      <c r="A68" s="37" t="s">
        <v>86</v>
      </c>
      <c r="B68" s="37">
        <f>'pub-06-14'!C$87</f>
        <v>1479851</v>
      </c>
      <c r="C68" s="19" t="str">
        <f t="shared" ref="C68:C125" si="1">IF(IF(ISNUMBER(B68),B68,0)=IF(ISNUMBER(D68),D68,0),"","&lt;&gt;")</f>
        <v/>
      </c>
      <c r="D68" s="37">
        <f>SUM('pub-06-14'!E$87:H$87)</f>
        <v>1479851</v>
      </c>
      <c r="E68" s="37" t="s">
        <v>261</v>
      </c>
    </row>
    <row r="69" spans="1:5" x14ac:dyDescent="0.2">
      <c r="A69" s="37" t="s">
        <v>87</v>
      </c>
      <c r="B69" s="37">
        <f>'pub-06-14'!C$88</f>
        <v>518509</v>
      </c>
      <c r="C69" s="19" t="str">
        <f t="shared" si="1"/>
        <v/>
      </c>
      <c r="D69" s="37">
        <f>SUM('pub-06-14'!E$88:H$88)</f>
        <v>518509</v>
      </c>
      <c r="E69" s="37" t="s">
        <v>262</v>
      </c>
    </row>
    <row r="70" spans="1:5" x14ac:dyDescent="0.2">
      <c r="A70" s="37" t="s">
        <v>88</v>
      </c>
      <c r="B70" s="37">
        <f>'pub-06-14'!C$90</f>
        <v>4569319</v>
      </c>
      <c r="C70" s="19" t="str">
        <f t="shared" si="1"/>
        <v/>
      </c>
      <c r="D70" s="37">
        <f>SUM('pub-06-14'!E$90:H$90)</f>
        <v>4569319</v>
      </c>
      <c r="E70" s="37" t="s">
        <v>263</v>
      </c>
    </row>
    <row r="71" spans="1:5" x14ac:dyDescent="0.2">
      <c r="A71" s="37" t="s">
        <v>89</v>
      </c>
      <c r="B71" s="37">
        <f>'pub-06-14'!C$92</f>
        <v>2692695</v>
      </c>
      <c r="C71" s="19" t="str">
        <f t="shared" si="1"/>
        <v/>
      </c>
      <c r="D71" s="37">
        <f>SUM('pub-06-14'!E$92:H$92)</f>
        <v>2692695</v>
      </c>
      <c r="E71" s="37" t="s">
        <v>264</v>
      </c>
    </row>
    <row r="72" spans="1:5" x14ac:dyDescent="0.2">
      <c r="A72" s="37" t="s">
        <v>90</v>
      </c>
      <c r="B72" s="37">
        <f>'pub-06-14'!C$93</f>
        <v>1398800</v>
      </c>
      <c r="C72" s="19" t="str">
        <f t="shared" si="1"/>
        <v/>
      </c>
      <c r="D72" s="37">
        <f>SUM('pub-06-14'!E$93:H$93)</f>
        <v>1398800</v>
      </c>
      <c r="E72" s="37" t="s">
        <v>265</v>
      </c>
    </row>
    <row r="73" spans="1:5" x14ac:dyDescent="0.2">
      <c r="A73" s="37" t="s">
        <v>91</v>
      </c>
      <c r="B73" s="37">
        <f>'pub-06-14'!C$94</f>
        <v>477824</v>
      </c>
      <c r="C73" s="19" t="str">
        <f t="shared" si="1"/>
        <v/>
      </c>
      <c r="D73" s="37">
        <f>SUM('pub-06-14'!E$94:H$94)</f>
        <v>477824</v>
      </c>
      <c r="E73" s="37" t="s">
        <v>266</v>
      </c>
    </row>
    <row r="74" spans="1:5" x14ac:dyDescent="0.2">
      <c r="A74" s="37" t="s">
        <v>92</v>
      </c>
      <c r="B74" s="37">
        <f>'pub-06-14'!C$96</f>
        <v>4373303</v>
      </c>
      <c r="C74" s="19" t="str">
        <f t="shared" si="1"/>
        <v/>
      </c>
      <c r="D74" s="37">
        <f>SUM('pub-06-14'!E$96:H$96)</f>
        <v>4373303</v>
      </c>
      <c r="E74" s="37" t="s">
        <v>267</v>
      </c>
    </row>
    <row r="75" spans="1:5" x14ac:dyDescent="0.2">
      <c r="A75" s="37" t="s">
        <v>93</v>
      </c>
      <c r="B75" s="37">
        <f>'pub-06-14'!C$98</f>
        <v>2632683</v>
      </c>
      <c r="C75" s="19" t="str">
        <f t="shared" si="1"/>
        <v/>
      </c>
      <c r="D75" s="37">
        <f>SUM('pub-06-14'!E$98:H$98)</f>
        <v>2632683</v>
      </c>
      <c r="E75" s="37" t="s">
        <v>268</v>
      </c>
    </row>
    <row r="76" spans="1:5" x14ac:dyDescent="0.2">
      <c r="A76" s="37" t="s">
        <v>94</v>
      </c>
      <c r="B76" s="37">
        <f>'pub-06-14'!C$99</f>
        <v>1307834</v>
      </c>
      <c r="C76" s="19" t="str">
        <f t="shared" si="1"/>
        <v/>
      </c>
      <c r="D76" s="37">
        <f>SUM('pub-06-14'!E$99:H$99)</f>
        <v>1307834</v>
      </c>
      <c r="E76" s="37" t="s">
        <v>269</v>
      </c>
    </row>
    <row r="77" spans="1:5" x14ac:dyDescent="0.2">
      <c r="A77" s="37" t="s">
        <v>95</v>
      </c>
      <c r="B77" s="37">
        <f>'pub-06-14'!C$100</f>
        <v>432786</v>
      </c>
      <c r="C77" s="19" t="str">
        <f t="shared" si="1"/>
        <v/>
      </c>
      <c r="D77" s="37">
        <f>SUM('pub-06-14'!E$100:H$100)</f>
        <v>432786</v>
      </c>
      <c r="E77" s="37" t="s">
        <v>270</v>
      </c>
    </row>
    <row r="78" spans="1:5" x14ac:dyDescent="0.2">
      <c r="A78" s="37" t="s">
        <v>96</v>
      </c>
      <c r="B78" s="37">
        <f>'pub-06-14'!C$102</f>
        <v>4167763</v>
      </c>
      <c r="C78" s="19" t="str">
        <f t="shared" si="1"/>
        <v/>
      </c>
      <c r="D78" s="37">
        <f>SUM('pub-06-14'!E$102:H$102)</f>
        <v>4167763</v>
      </c>
      <c r="E78" s="37" t="s">
        <v>271</v>
      </c>
    </row>
    <row r="79" spans="1:5" x14ac:dyDescent="0.2">
      <c r="A79" s="37" t="s">
        <v>97</v>
      </c>
      <c r="B79" s="37">
        <f>'pub-06-14'!C$104</f>
        <v>2568366</v>
      </c>
      <c r="C79" s="19" t="str">
        <f t="shared" si="1"/>
        <v/>
      </c>
      <c r="D79" s="37">
        <f>SUM('pub-06-14'!E$104:H$104)</f>
        <v>2568366</v>
      </c>
      <c r="E79" s="37" t="s">
        <v>272</v>
      </c>
    </row>
    <row r="80" spans="1:5" x14ac:dyDescent="0.2">
      <c r="A80" s="37" t="s">
        <v>98</v>
      </c>
      <c r="B80" s="37">
        <f>'pub-06-14'!C$105</f>
        <v>1213260</v>
      </c>
      <c r="C80" s="19" t="str">
        <f t="shared" si="1"/>
        <v/>
      </c>
      <c r="D80" s="37">
        <f>SUM('pub-06-14'!E$105:H$105)</f>
        <v>1213260</v>
      </c>
      <c r="E80" s="37" t="s">
        <v>273</v>
      </c>
    </row>
    <row r="81" spans="1:5" x14ac:dyDescent="0.2">
      <c r="A81" s="37" t="s">
        <v>99</v>
      </c>
      <c r="B81" s="37">
        <f>'pub-06-14'!C$106</f>
        <v>386137</v>
      </c>
      <c r="C81" s="19" t="str">
        <f t="shared" si="1"/>
        <v/>
      </c>
      <c r="D81" s="37">
        <f>SUM('pub-06-14'!E$106:H$106)</f>
        <v>386137</v>
      </c>
      <c r="E81" s="37" t="s">
        <v>274</v>
      </c>
    </row>
    <row r="82" spans="1:5" x14ac:dyDescent="0.2">
      <c r="A82" s="37" t="s">
        <v>100</v>
      </c>
      <c r="B82" s="37">
        <f>'pub-06-14'!C$108</f>
        <v>2490841</v>
      </c>
      <c r="C82" s="19" t="str">
        <f t="shared" si="1"/>
        <v/>
      </c>
      <c r="D82" s="37">
        <f>SUM('pub-06-14'!E$108:H$108)</f>
        <v>2490841</v>
      </c>
      <c r="E82" s="37" t="s">
        <v>275</v>
      </c>
    </row>
    <row r="83" spans="1:5" x14ac:dyDescent="0.2">
      <c r="A83" s="37" t="s">
        <v>101</v>
      </c>
      <c r="B83" s="37">
        <f>'pub-06-14'!C$110</f>
        <v>1930622</v>
      </c>
      <c r="C83" s="19" t="str">
        <f t="shared" si="1"/>
        <v/>
      </c>
      <c r="D83" s="37">
        <f>SUM('pub-06-14'!E$110:H$110)</f>
        <v>1930622</v>
      </c>
      <c r="E83" s="37" t="s">
        <v>276</v>
      </c>
    </row>
    <row r="84" spans="1:5" x14ac:dyDescent="0.2">
      <c r="A84" s="37" t="s">
        <v>102</v>
      </c>
      <c r="B84" s="37">
        <f>'pub-06-14'!C$111</f>
        <v>479355</v>
      </c>
      <c r="C84" s="19" t="str">
        <f t="shared" si="1"/>
        <v/>
      </c>
      <c r="D84" s="37">
        <f>SUM('pub-06-14'!E$111:H$111)</f>
        <v>479355</v>
      </c>
      <c r="E84" s="37" t="s">
        <v>277</v>
      </c>
    </row>
    <row r="85" spans="1:5" x14ac:dyDescent="0.2">
      <c r="A85" s="37" t="s">
        <v>103</v>
      </c>
      <c r="B85" s="37">
        <f>'pub-06-14'!C$112</f>
        <v>80864</v>
      </c>
      <c r="C85" s="19" t="str">
        <f t="shared" si="1"/>
        <v/>
      </c>
      <c r="D85" s="37">
        <f>SUM('pub-06-14'!E$112:H$112)</f>
        <v>80864</v>
      </c>
      <c r="E85" s="37" t="s">
        <v>278</v>
      </c>
    </row>
    <row r="86" spans="1:5" x14ac:dyDescent="0.2">
      <c r="A86" s="37" t="s">
        <v>104</v>
      </c>
      <c r="B86" s="37">
        <f>'pub-06-14'!C$114</f>
        <v>1344659</v>
      </c>
      <c r="C86" s="19" t="str">
        <f t="shared" si="1"/>
        <v/>
      </c>
      <c r="D86" s="37">
        <f>SUM('pub-06-14'!E$114:H$114)</f>
        <v>1344659</v>
      </c>
      <c r="E86" s="37" t="s">
        <v>279</v>
      </c>
    </row>
    <row r="87" spans="1:5" x14ac:dyDescent="0.2">
      <c r="A87" s="37" t="s">
        <v>105</v>
      </c>
      <c r="B87" s="37">
        <f>'pub-06-14'!C$116</f>
        <v>1237177</v>
      </c>
      <c r="C87" s="19" t="str">
        <f t="shared" si="1"/>
        <v/>
      </c>
      <c r="D87" s="37">
        <f>SUM('pub-06-14'!E$116:H$116)</f>
        <v>1237177</v>
      </c>
      <c r="E87" s="37" t="s">
        <v>280</v>
      </c>
    </row>
    <row r="88" spans="1:5" x14ac:dyDescent="0.2">
      <c r="A88" s="37" t="s">
        <v>106</v>
      </c>
      <c r="B88" s="37">
        <f>'pub-06-14'!C$117</f>
        <v>103682</v>
      </c>
      <c r="C88" s="19" t="str">
        <f t="shared" si="1"/>
        <v/>
      </c>
      <c r="D88" s="37">
        <f>SUM('pub-06-14'!E$117:H$117)</f>
        <v>103682</v>
      </c>
      <c r="E88" s="37" t="s">
        <v>281</v>
      </c>
    </row>
    <row r="89" spans="1:5" x14ac:dyDescent="0.2">
      <c r="A89" s="37" t="s">
        <v>107</v>
      </c>
      <c r="B89" s="37">
        <f>'pub-06-14'!C$118</f>
        <v>3800</v>
      </c>
      <c r="C89" s="19" t="str">
        <f t="shared" si="1"/>
        <v/>
      </c>
      <c r="D89" s="37">
        <f>SUM('pub-06-14'!E$118:H$118)</f>
        <v>3800</v>
      </c>
      <c r="E89" s="37" t="s">
        <v>282</v>
      </c>
    </row>
    <row r="90" spans="1:5" x14ac:dyDescent="0.2">
      <c r="A90" s="37" t="s">
        <v>108</v>
      </c>
      <c r="B90" s="37">
        <f>'pub-06-14'!C$120</f>
        <v>468653</v>
      </c>
      <c r="C90" s="19" t="str">
        <f t="shared" si="1"/>
        <v/>
      </c>
      <c r="D90" s="37">
        <f>SUM('pub-06-14'!E$120:H$120)</f>
        <v>468653</v>
      </c>
      <c r="E90" s="37" t="s">
        <v>283</v>
      </c>
    </row>
    <row r="91" spans="1:5" x14ac:dyDescent="0.2">
      <c r="A91" s="20" t="s">
        <v>109</v>
      </c>
      <c r="B91" s="37">
        <f>'pub-06-14'!D$8</f>
        <v>55289880</v>
      </c>
      <c r="C91" s="19" t="str">
        <f t="shared" si="1"/>
        <v/>
      </c>
      <c r="D91" s="18">
        <f>SUM(SUM('pub-06-14'!E$8)*2,SUM('pub-06-14'!F$8)*3,SUM('pub-06-14'!G$8)*4,SUM('pub-06-14'!I$8))</f>
        <v>55289880</v>
      </c>
      <c r="E91" s="21" t="s">
        <v>284</v>
      </c>
    </row>
    <row r="92" spans="1:5" x14ac:dyDescent="0.2">
      <c r="A92" s="20" t="s">
        <v>110</v>
      </c>
      <c r="B92" s="37">
        <f>'pub-06-14'!D$10</f>
        <v>32154764</v>
      </c>
      <c r="C92" s="19" t="str">
        <f t="shared" si="1"/>
        <v/>
      </c>
      <c r="D92" s="18">
        <f>SUM(SUM('pub-06-14'!E$10)*2,SUM('pub-06-14'!F$10)*3,SUM('pub-06-14'!G$10)*4,SUM('pub-06-14'!I$10))</f>
        <v>32154764</v>
      </c>
      <c r="E92" s="21" t="s">
        <v>285</v>
      </c>
    </row>
    <row r="93" spans="1:5" x14ac:dyDescent="0.2">
      <c r="A93" s="20" t="s">
        <v>111</v>
      </c>
      <c r="B93" s="37">
        <f>'pub-06-14'!D$11</f>
        <v>17830448</v>
      </c>
      <c r="C93" s="19" t="str">
        <f t="shared" si="1"/>
        <v/>
      </c>
      <c r="D93" s="18">
        <f>SUM(SUM('pub-06-14'!E$11)*2,SUM('pub-06-14'!F$11)*3,SUM('pub-06-14'!G$11)*4,SUM('pub-06-14'!I$11))</f>
        <v>17830448</v>
      </c>
      <c r="E93" s="21" t="s">
        <v>286</v>
      </c>
    </row>
    <row r="94" spans="1:5" x14ac:dyDescent="0.2">
      <c r="A94" s="20" t="s">
        <v>112</v>
      </c>
      <c r="B94" s="37">
        <f>'pub-06-14'!D$12</f>
        <v>5304668</v>
      </c>
      <c r="C94" s="19" t="str">
        <f t="shared" si="1"/>
        <v/>
      </c>
      <c r="D94" s="18">
        <f>SUM(SUM('pub-06-14'!E$12)*2,SUM('pub-06-14'!F$12)*3,SUM('pub-06-14'!G$12)*4,SUM('pub-06-14'!I$12))</f>
        <v>5304668</v>
      </c>
      <c r="E94" s="21" t="s">
        <v>287</v>
      </c>
    </row>
    <row r="95" spans="1:5" x14ac:dyDescent="0.2">
      <c r="A95" s="20" t="s">
        <v>113</v>
      </c>
      <c r="B95" s="37">
        <f>'pub-06-14'!D$13</f>
        <v>3346415</v>
      </c>
      <c r="C95" s="19" t="str">
        <f t="shared" si="1"/>
        <v/>
      </c>
      <c r="D95" s="18">
        <f>SUM(SUM('pub-06-14'!E$13),SUM('pub-06-14'!F$13),SUM('pub-06-14'!G$13),SUM('pub-06-14'!I$13))</f>
        <v>3346415</v>
      </c>
      <c r="E95" s="21" t="s">
        <v>377</v>
      </c>
    </row>
    <row r="96" spans="1:5" x14ac:dyDescent="0.2">
      <c r="A96" s="20" t="s">
        <v>114</v>
      </c>
      <c r="B96" s="37">
        <f>'pub-06-14'!D$14</f>
        <v>53216524</v>
      </c>
      <c r="C96" s="19" t="str">
        <f t="shared" si="1"/>
        <v/>
      </c>
      <c r="D96" s="18">
        <f>SUM(SUM('pub-06-14'!E$14)*2,SUM('pub-06-14'!F$14)*3,SUM('pub-06-14'!G$14)*4,SUM('pub-06-14'!I$14))</f>
        <v>53216524</v>
      </c>
      <c r="E96" s="21" t="s">
        <v>288</v>
      </c>
    </row>
    <row r="97" spans="1:5" x14ac:dyDescent="0.2">
      <c r="A97" s="20" t="s">
        <v>115</v>
      </c>
      <c r="B97" s="37">
        <f>'pub-06-14'!D$16</f>
        <v>31504740</v>
      </c>
      <c r="C97" s="19" t="str">
        <f t="shared" si="1"/>
        <v/>
      </c>
      <c r="D97" s="18">
        <f>SUM(SUM('pub-06-14'!E$16)*2,SUM('pub-06-14'!F$16)*3,SUM('pub-06-14'!G$16)*4,SUM('pub-06-14'!I$16))</f>
        <v>31504740</v>
      </c>
      <c r="E97" s="21" t="s">
        <v>289</v>
      </c>
    </row>
    <row r="98" spans="1:5" x14ac:dyDescent="0.2">
      <c r="A98" s="20" t="s">
        <v>116</v>
      </c>
      <c r="B98" s="37">
        <f>'pub-06-14'!D$17</f>
        <v>16822130</v>
      </c>
      <c r="C98" s="19" t="str">
        <f t="shared" si="1"/>
        <v/>
      </c>
      <c r="D98" s="18">
        <f>SUM(SUM('pub-06-14'!E$17)*2,SUM('pub-06-14'!F$17)*3,SUM('pub-06-14'!G$17)*4,SUM('pub-06-14'!I$17))</f>
        <v>16822130</v>
      </c>
      <c r="E98" s="21" t="s">
        <v>290</v>
      </c>
    </row>
    <row r="99" spans="1:5" x14ac:dyDescent="0.2">
      <c r="A99" s="20" t="s">
        <v>117</v>
      </c>
      <c r="B99" s="37">
        <f>'pub-06-14'!D$18</f>
        <v>4889654</v>
      </c>
      <c r="C99" s="19" t="str">
        <f t="shared" si="1"/>
        <v/>
      </c>
      <c r="D99" s="18">
        <f>SUM(SUM('pub-06-14'!E$18)*2,SUM('pub-06-14'!F$18)*3,SUM('pub-06-14'!G$18)*4,SUM('pub-06-14'!I$18))</f>
        <v>4889654</v>
      </c>
      <c r="E99" s="21" t="s">
        <v>291</v>
      </c>
    </row>
    <row r="100" spans="1:5" x14ac:dyDescent="0.2">
      <c r="A100" s="20" t="s">
        <v>118</v>
      </c>
      <c r="B100" s="37">
        <f>'pub-06-14'!D$19</f>
        <v>3067614</v>
      </c>
      <c r="C100" s="19" t="str">
        <f t="shared" si="1"/>
        <v/>
      </c>
      <c r="D100" s="18">
        <f>SUM(SUM('pub-06-14'!E$19),SUM('pub-06-14'!F$19),SUM('pub-06-14'!G$19),SUM('pub-06-14'!I$19))</f>
        <v>3067614</v>
      </c>
      <c r="E100" s="21" t="s">
        <v>378</v>
      </c>
    </row>
    <row r="101" spans="1:5" x14ac:dyDescent="0.2">
      <c r="A101" s="20" t="s">
        <v>119</v>
      </c>
      <c r="B101" s="37">
        <f>'pub-06-14'!D$20</f>
        <v>50992002</v>
      </c>
      <c r="C101" s="19" t="str">
        <f t="shared" si="1"/>
        <v/>
      </c>
      <c r="D101" s="18">
        <f>SUM(SUM('pub-06-14'!E$20)*2,SUM('pub-06-14'!F$20)*3,SUM('pub-06-14'!G$20)*4,SUM('pub-06-14'!I$20))</f>
        <v>50992002</v>
      </c>
      <c r="E101" s="21" t="s">
        <v>292</v>
      </c>
    </row>
    <row r="102" spans="1:5" x14ac:dyDescent="0.2">
      <c r="A102" s="20" t="s">
        <v>120</v>
      </c>
      <c r="B102" s="37">
        <f>'pub-06-14'!D$22</f>
        <v>30863184</v>
      </c>
      <c r="C102" s="19" t="str">
        <f t="shared" si="1"/>
        <v/>
      </c>
      <c r="D102" s="18">
        <f>SUM(SUM('pub-06-14'!E$22)*2,SUM('pub-06-14'!F$22)*3,SUM('pub-06-14'!G$22)*4,SUM('pub-06-14'!I$22))</f>
        <v>30863184</v>
      </c>
      <c r="E102" s="21" t="s">
        <v>293</v>
      </c>
    </row>
    <row r="103" spans="1:5" x14ac:dyDescent="0.2">
      <c r="A103" s="20" t="s">
        <v>121</v>
      </c>
      <c r="B103" s="37">
        <f>'pub-06-14'!D$23</f>
        <v>15697650</v>
      </c>
      <c r="C103" s="19" t="str">
        <f t="shared" si="1"/>
        <v/>
      </c>
      <c r="D103" s="18">
        <f>SUM(SUM('pub-06-14'!E$23)*2,SUM('pub-06-14'!F$23)*3,SUM('pub-06-14'!G$23)*4,SUM('pub-06-14'!I$23))</f>
        <v>15697650</v>
      </c>
      <c r="E103" s="21" t="s">
        <v>294</v>
      </c>
    </row>
    <row r="104" spans="1:5" x14ac:dyDescent="0.2">
      <c r="A104" s="20" t="s">
        <v>122</v>
      </c>
      <c r="B104" s="37">
        <f>'pub-06-14'!D$24</f>
        <v>4431168</v>
      </c>
      <c r="C104" s="19" t="str">
        <f t="shared" si="1"/>
        <v/>
      </c>
      <c r="D104" s="18">
        <f>SUM(SUM('pub-06-14'!E$24)*2,SUM('pub-06-14'!F$24)*3,SUM('pub-06-14'!G$24)*4,SUM('pub-06-14'!I$24))</f>
        <v>4431168</v>
      </c>
      <c r="E104" s="21" t="s">
        <v>295</v>
      </c>
    </row>
    <row r="105" spans="1:5" x14ac:dyDescent="0.2">
      <c r="A105" s="20" t="s">
        <v>123</v>
      </c>
      <c r="B105" s="37">
        <f>'pub-06-14'!D$25</f>
        <v>2761409</v>
      </c>
      <c r="C105" s="19" t="str">
        <f t="shared" si="1"/>
        <v/>
      </c>
      <c r="D105" s="18">
        <f>SUM(SUM('pub-06-14'!E$25),SUM('pub-06-14'!F$25),SUM('pub-06-14'!G$25),SUM('pub-06-14'!I$25))</f>
        <v>2761409</v>
      </c>
      <c r="E105" s="21" t="s">
        <v>379</v>
      </c>
    </row>
    <row r="106" spans="1:5" x14ac:dyDescent="0.2">
      <c r="A106" s="20" t="s">
        <v>124</v>
      </c>
      <c r="B106" s="37">
        <f>'pub-06-14'!D$26</f>
        <v>48689605</v>
      </c>
      <c r="C106" s="19" t="str">
        <f t="shared" si="1"/>
        <v/>
      </c>
      <c r="D106" s="18">
        <f>SUM(SUM('pub-06-14'!E$26)*2,SUM('pub-06-14'!F$26)*3,SUM('pub-06-14'!G$26)*4,SUM('pub-06-14'!I$26))</f>
        <v>48689605</v>
      </c>
      <c r="E106" s="21" t="s">
        <v>296</v>
      </c>
    </row>
    <row r="107" spans="1:5" x14ac:dyDescent="0.2">
      <c r="A107" s="20" t="s">
        <v>125</v>
      </c>
      <c r="B107" s="37">
        <f>'pub-06-14'!D$28</f>
        <v>30208330</v>
      </c>
      <c r="C107" s="19" t="str">
        <f t="shared" si="1"/>
        <v/>
      </c>
      <c r="D107" s="18">
        <f>SUM(SUM('pub-06-14'!E$28)*2,SUM('pub-06-14'!F$28)*3,SUM('pub-06-14'!G$28)*4,SUM('pub-06-14'!I$28))</f>
        <v>30208330</v>
      </c>
      <c r="E107" s="21" t="s">
        <v>297</v>
      </c>
    </row>
    <row r="108" spans="1:5" x14ac:dyDescent="0.2">
      <c r="A108" s="20" t="s">
        <v>126</v>
      </c>
      <c r="B108" s="37">
        <f>'pub-06-14'!D$29</f>
        <v>14525021</v>
      </c>
      <c r="C108" s="19" t="str">
        <f t="shared" si="1"/>
        <v/>
      </c>
      <c r="D108" s="18">
        <f>SUM(SUM('pub-06-14'!E$29)*2,SUM('pub-06-14'!F$29)*3,SUM('pub-06-14'!G$29)*4,SUM('pub-06-14'!I$29))</f>
        <v>14525021</v>
      </c>
      <c r="E108" s="21" t="s">
        <v>298</v>
      </c>
    </row>
    <row r="109" spans="1:5" x14ac:dyDescent="0.2">
      <c r="A109" s="20" t="s">
        <v>127</v>
      </c>
      <c r="B109" s="37">
        <f>'pub-06-14'!D$30</f>
        <v>3956254</v>
      </c>
      <c r="C109" s="19" t="str">
        <f t="shared" si="1"/>
        <v/>
      </c>
      <c r="D109" s="18">
        <f>SUM(SUM('pub-06-14'!E$30)*2,SUM('pub-06-14'!F$30)*3,SUM('pub-06-14'!G$30)*4,SUM('pub-06-14'!I$30))</f>
        <v>3956254</v>
      </c>
      <c r="E109" s="21" t="s">
        <v>299</v>
      </c>
    </row>
    <row r="110" spans="1:5" x14ac:dyDescent="0.2">
      <c r="A110" s="20" t="s">
        <v>128</v>
      </c>
      <c r="B110" s="37">
        <f>'pub-06-14'!D$31</f>
        <v>2447758</v>
      </c>
      <c r="C110" s="19" t="str">
        <f t="shared" si="1"/>
        <v/>
      </c>
      <c r="D110" s="18">
        <f>SUM(SUM('pub-06-14'!E$31),SUM('pub-06-14'!F$31),SUM('pub-06-14'!G$31),SUM('pub-06-14'!I$31))</f>
        <v>2447758</v>
      </c>
      <c r="E110" s="21" t="s">
        <v>380</v>
      </c>
    </row>
    <row r="111" spans="1:5" x14ac:dyDescent="0.2">
      <c r="A111" s="20" t="s">
        <v>129</v>
      </c>
      <c r="B111" s="37">
        <f>'pub-06-14'!D$32</f>
        <v>29188329</v>
      </c>
      <c r="C111" s="19" t="str">
        <f t="shared" si="1"/>
        <v/>
      </c>
      <c r="D111" s="18">
        <f>SUM(SUM('pub-06-14'!E$32)*2,SUM('pub-06-14'!F$32)*3,SUM('pub-06-14'!G$32)*4,SUM('pub-06-14'!I$32))</f>
        <v>29188329</v>
      </c>
      <c r="E111" s="21" t="s">
        <v>300</v>
      </c>
    </row>
    <row r="112" spans="1:5" x14ac:dyDescent="0.2">
      <c r="A112" s="20" t="s">
        <v>130</v>
      </c>
      <c r="B112" s="37">
        <f>'pub-06-14'!D$34</f>
        <v>23109260</v>
      </c>
      <c r="C112" s="19" t="str">
        <f t="shared" si="1"/>
        <v/>
      </c>
      <c r="D112" s="18">
        <f>SUM(SUM('pub-06-14'!E$34)*2,SUM('pub-06-14'!F$34)*3,SUM('pub-06-14'!G$34)*4,SUM('pub-06-14'!I$34))</f>
        <v>23109260</v>
      </c>
      <c r="E112" s="21" t="s">
        <v>301</v>
      </c>
    </row>
    <row r="113" spans="1:5" x14ac:dyDescent="0.2">
      <c r="A113" s="20" t="s">
        <v>131</v>
      </c>
      <c r="B113" s="37">
        <f>'pub-06-14'!D$35</f>
        <v>5259427</v>
      </c>
      <c r="C113" s="19" t="str">
        <f t="shared" si="1"/>
        <v/>
      </c>
      <c r="D113" s="18">
        <f>SUM(SUM('pub-06-14'!E$35)*2,SUM('pub-06-14'!F$35)*3,SUM('pub-06-14'!G$35)*4,SUM('pub-06-14'!I$35))</f>
        <v>5259427</v>
      </c>
      <c r="E113" s="21" t="s">
        <v>302</v>
      </c>
    </row>
    <row r="114" spans="1:5" x14ac:dyDescent="0.2">
      <c r="A114" s="20" t="s">
        <v>132</v>
      </c>
      <c r="B114" s="37">
        <f>'pub-06-14'!D$36</f>
        <v>819642</v>
      </c>
      <c r="C114" s="19" t="str">
        <f t="shared" si="1"/>
        <v/>
      </c>
      <c r="D114" s="18">
        <f>SUM(SUM('pub-06-14'!E$36)*2,SUM('pub-06-14'!F$36)*3,SUM('pub-06-14'!G$36)*4,SUM('pub-06-14'!I$36))</f>
        <v>819642</v>
      </c>
      <c r="E114" s="21" t="s">
        <v>303</v>
      </c>
    </row>
    <row r="115" spans="1:5" x14ac:dyDescent="0.2">
      <c r="A115" s="20" t="s">
        <v>133</v>
      </c>
      <c r="B115" s="37">
        <f>'pub-06-14'!D$37</f>
        <v>462673</v>
      </c>
      <c r="C115" s="19" t="str">
        <f t="shared" si="1"/>
        <v/>
      </c>
      <c r="D115" s="18">
        <f>SUM(SUM('pub-06-14'!E$37),SUM('pub-06-14'!F$37),SUM('pub-06-14'!G$37),SUM('pub-06-14'!I$37))</f>
        <v>462673</v>
      </c>
      <c r="E115" s="21" t="s">
        <v>381</v>
      </c>
    </row>
    <row r="116" spans="1:5" x14ac:dyDescent="0.2">
      <c r="A116" s="20" t="s">
        <v>134</v>
      </c>
      <c r="B116" s="37">
        <f>'pub-06-14'!D$38</f>
        <v>15321780</v>
      </c>
      <c r="C116" s="19" t="str">
        <f t="shared" si="1"/>
        <v/>
      </c>
      <c r="D116" s="18">
        <f>SUM(SUM('pub-06-14'!E$38)*2,SUM('pub-06-14'!F$38)*3,SUM('pub-06-14'!G$38)*4,SUM('pub-06-14'!I$38))</f>
        <v>15321780</v>
      </c>
      <c r="E116" s="21" t="s">
        <v>304</v>
      </c>
    </row>
    <row r="117" spans="1:5" x14ac:dyDescent="0.2">
      <c r="A117" s="20" t="s">
        <v>135</v>
      </c>
      <c r="B117" s="37">
        <f>'pub-06-14'!D$40</f>
        <v>14200069</v>
      </c>
      <c r="C117" s="19" t="str">
        <f t="shared" si="1"/>
        <v/>
      </c>
      <c r="D117" s="18">
        <f>SUM(SUM('pub-06-14'!E$40)*2,SUM('pub-06-14'!F$40)*3,SUM('pub-06-14'!G$40)*4,SUM('pub-06-14'!I$40))</f>
        <v>14200069</v>
      </c>
      <c r="E117" s="21" t="s">
        <v>305</v>
      </c>
    </row>
    <row r="118" spans="1:5" x14ac:dyDescent="0.2">
      <c r="A118" s="20" t="s">
        <v>136</v>
      </c>
      <c r="B118" s="37">
        <f>'pub-06-14'!D$41</f>
        <v>1078156</v>
      </c>
      <c r="C118" s="19" t="str">
        <f t="shared" si="1"/>
        <v/>
      </c>
      <c r="D118" s="18">
        <f>SUM(SUM('pub-06-14'!E$41)*2,SUM('pub-06-14'!F$41)*3,SUM('pub-06-14'!G$41)*4,SUM('pub-06-14'!I$41))</f>
        <v>1078156</v>
      </c>
      <c r="E118" s="21" t="s">
        <v>306</v>
      </c>
    </row>
    <row r="119" spans="1:5" x14ac:dyDescent="0.2">
      <c r="A119" s="20" t="s">
        <v>137</v>
      </c>
      <c r="B119" s="37">
        <f>'pub-06-14'!D$42</f>
        <v>43555</v>
      </c>
      <c r="C119" s="19" t="str">
        <f t="shared" si="1"/>
        <v/>
      </c>
      <c r="D119" s="18">
        <f>SUM(SUM('pub-06-14'!E$42)*2,SUM('pub-06-14'!F$42)*3,SUM('pub-06-14'!G$42)*4,SUM('pub-06-14'!I$42))</f>
        <v>43555</v>
      </c>
      <c r="E119" s="21" t="s">
        <v>307</v>
      </c>
    </row>
    <row r="120" spans="1:5" x14ac:dyDescent="0.2">
      <c r="A120" s="20" t="s">
        <v>138</v>
      </c>
      <c r="B120" s="37">
        <f>'pub-06-14'!D$43</f>
        <v>22850</v>
      </c>
      <c r="C120" s="19" t="str">
        <f t="shared" si="1"/>
        <v/>
      </c>
      <c r="D120" s="18">
        <f>SUM(SUM('pub-06-14'!E$43),SUM('pub-06-14'!F$43),SUM('pub-06-14'!G$43),SUM('pub-06-14'!I$43))</f>
        <v>22850</v>
      </c>
      <c r="E120" s="21" t="s">
        <v>382</v>
      </c>
    </row>
    <row r="121" spans="1:5" x14ac:dyDescent="0.2">
      <c r="A121" s="20" t="s">
        <v>139</v>
      </c>
      <c r="B121" s="37">
        <f>'pub-06-14'!D$44</f>
        <v>5389129</v>
      </c>
      <c r="C121" s="19" t="str">
        <f t="shared" si="1"/>
        <v/>
      </c>
      <c r="D121" s="18">
        <f>SUM(SUM('pub-06-14'!E$44)*2,SUM('pub-06-14'!F$44)*3,SUM('pub-06-14'!G$44)*4,SUM('pub-06-14'!I$44))</f>
        <v>5389129</v>
      </c>
      <c r="E121" s="21" t="s">
        <v>308</v>
      </c>
    </row>
    <row r="122" spans="1:5" x14ac:dyDescent="0.2">
      <c r="A122" s="20" t="s">
        <v>140</v>
      </c>
      <c r="B122" s="37">
        <f>'pub-06-14'!D$46</f>
        <v>38919446</v>
      </c>
      <c r="C122" s="19" t="str">
        <f t="shared" si="1"/>
        <v/>
      </c>
      <c r="D122" s="18">
        <f>SUM(SUM('pub-06-14'!E$46)*2,SUM('pub-06-14'!F$46)*3,SUM('pub-06-14'!G$46)*4,SUM('pub-06-14'!I$46))</f>
        <v>38919446</v>
      </c>
      <c r="E122" s="21" t="s">
        <v>309</v>
      </c>
    </row>
    <row r="123" spans="1:5" x14ac:dyDescent="0.2">
      <c r="A123" s="20" t="s">
        <v>141</v>
      </c>
      <c r="B123" s="37">
        <f>'pub-06-14'!D$48</f>
        <v>24350105</v>
      </c>
      <c r="C123" s="19" t="str">
        <f t="shared" si="1"/>
        <v/>
      </c>
      <c r="D123" s="18">
        <f>SUM(SUM('pub-06-14'!E$48)*2,SUM('pub-06-14'!F$48)*3,SUM('pub-06-14'!G$48)*4,SUM('pub-06-14'!I$48))</f>
        <v>24350105</v>
      </c>
      <c r="E123" s="21" t="s">
        <v>310</v>
      </c>
    </row>
    <row r="124" spans="1:5" x14ac:dyDescent="0.2">
      <c r="A124" s="20" t="s">
        <v>142</v>
      </c>
      <c r="B124" s="37">
        <f>'pub-06-14'!D$49</f>
        <v>12051093</v>
      </c>
      <c r="C124" s="19" t="str">
        <f t="shared" si="1"/>
        <v/>
      </c>
      <c r="D124" s="18">
        <f>SUM(SUM('pub-06-14'!E$49)*2,SUM('pub-06-14'!F$49)*3,SUM('pub-06-14'!G$49)*4,SUM('pub-06-14'!I$49))</f>
        <v>12051093</v>
      </c>
      <c r="E124" s="21" t="s">
        <v>311</v>
      </c>
    </row>
    <row r="125" spans="1:5" x14ac:dyDescent="0.2">
      <c r="A125" s="20" t="s">
        <v>143</v>
      </c>
      <c r="B125" s="37">
        <f>'pub-06-14'!D$50</f>
        <v>2518248</v>
      </c>
      <c r="C125" s="19" t="str">
        <f t="shared" si="1"/>
        <v/>
      </c>
      <c r="D125" s="18">
        <f>SUM(SUM('pub-06-14'!E$50)*2,SUM('pub-06-14'!F$50)*3,SUM('pub-06-14'!G$50)*4,SUM('pub-06-14'!I$50))</f>
        <v>2518248</v>
      </c>
      <c r="E125" s="21" t="s">
        <v>312</v>
      </c>
    </row>
    <row r="126" spans="1:5" x14ac:dyDescent="0.2">
      <c r="A126" s="20" t="s">
        <v>144</v>
      </c>
      <c r="B126" s="37">
        <f>'pub-06-14'!D$51</f>
        <v>1588124</v>
      </c>
      <c r="C126" s="19" t="str">
        <f t="shared" ref="C126:C189" si="2">IF(IF(ISNUMBER(B126),B126,0)=IF(ISNUMBER(D126),D126,0),"","&lt;&gt;")</f>
        <v/>
      </c>
      <c r="D126" s="18">
        <f>SUM(SUM('pub-06-14'!E$51),SUM('pub-06-14'!F$51),SUM('pub-06-14'!G$51),SUM('pub-06-14'!I$51))</f>
        <v>1588124</v>
      </c>
      <c r="E126" s="21" t="s">
        <v>313</v>
      </c>
    </row>
    <row r="127" spans="1:5" x14ac:dyDescent="0.2">
      <c r="A127" s="20" t="s">
        <v>145</v>
      </c>
      <c r="B127" s="37">
        <f>'pub-06-14'!D$52</f>
        <v>37419671</v>
      </c>
      <c r="C127" s="19" t="str">
        <f t="shared" si="2"/>
        <v/>
      </c>
      <c r="D127" s="18">
        <f>SUM(SUM('pub-06-14'!E$52)*2,SUM('pub-06-14'!F$52)*3,SUM('pub-06-14'!G$52)*4,SUM('pub-06-14'!I$52))</f>
        <v>37419671</v>
      </c>
      <c r="E127" s="21" t="s">
        <v>314</v>
      </c>
    </row>
    <row r="128" spans="1:5" x14ac:dyDescent="0.2">
      <c r="A128" s="20" t="s">
        <v>146</v>
      </c>
      <c r="B128" s="37">
        <f>'pub-06-14'!D$54</f>
        <v>23775723</v>
      </c>
      <c r="C128" s="19" t="str">
        <f t="shared" si="2"/>
        <v/>
      </c>
      <c r="D128" s="18">
        <f>SUM(SUM('pub-06-14'!E$54)*2,SUM('pub-06-14'!F$54)*3,SUM('pub-06-14'!G$54)*4,SUM('pub-06-14'!I$54))</f>
        <v>23775723</v>
      </c>
      <c r="E128" s="21" t="s">
        <v>315</v>
      </c>
    </row>
    <row r="129" spans="1:5" x14ac:dyDescent="0.2">
      <c r="A129" s="20" t="s">
        <v>147</v>
      </c>
      <c r="B129" s="37">
        <f>'pub-06-14'!D$55</f>
        <v>11330668</v>
      </c>
      <c r="C129" s="19" t="str">
        <f t="shared" si="2"/>
        <v/>
      </c>
      <c r="D129" s="18">
        <f>SUM(SUM('pub-06-14'!E$55)*2,SUM('pub-06-14'!F$55)*3,SUM('pub-06-14'!G$55)*4,SUM('pub-06-14'!I$55))</f>
        <v>11330668</v>
      </c>
      <c r="E129" s="21" t="s">
        <v>316</v>
      </c>
    </row>
    <row r="130" spans="1:5" x14ac:dyDescent="0.2">
      <c r="A130" s="20" t="s">
        <v>148</v>
      </c>
      <c r="B130" s="37">
        <f>'pub-06-14'!D$56</f>
        <v>2313280</v>
      </c>
      <c r="C130" s="19" t="str">
        <f t="shared" si="2"/>
        <v/>
      </c>
      <c r="D130" s="18">
        <f>SUM(SUM('pub-06-14'!E$56)*2,SUM('pub-06-14'!F$56)*3,SUM('pub-06-14'!G$56)*4,SUM('pub-06-14'!I$56))</f>
        <v>2313280</v>
      </c>
      <c r="E130" s="21" t="s">
        <v>317</v>
      </c>
    </row>
    <row r="131" spans="1:5" x14ac:dyDescent="0.2">
      <c r="A131" s="20" t="s">
        <v>149</v>
      </c>
      <c r="B131" s="37">
        <f>'pub-06-14'!D$57</f>
        <v>1452260</v>
      </c>
      <c r="C131" s="19" t="str">
        <f t="shared" si="2"/>
        <v/>
      </c>
      <c r="D131" s="18">
        <f>SUM(SUM('pub-06-14'!E$57),SUM('pub-06-14'!F$57),SUM('pub-06-14'!G$57),SUM('pub-06-14'!I$57))</f>
        <v>1452260</v>
      </c>
      <c r="E131" s="21" t="s">
        <v>318</v>
      </c>
    </row>
    <row r="132" spans="1:5" x14ac:dyDescent="0.2">
      <c r="A132" s="20" t="s">
        <v>150</v>
      </c>
      <c r="B132" s="37">
        <f>'pub-06-14'!D$58</f>
        <v>35824674</v>
      </c>
      <c r="C132" s="19" t="str">
        <f t="shared" si="2"/>
        <v/>
      </c>
      <c r="D132" s="18">
        <f>SUM(SUM('pub-06-14'!E$58)*2,SUM('pub-06-14'!F$58)*3,SUM('pub-06-14'!G$58)*4,SUM('pub-06-14'!I$58))</f>
        <v>35824674</v>
      </c>
      <c r="E132" s="21" t="s">
        <v>319</v>
      </c>
    </row>
    <row r="133" spans="1:5" x14ac:dyDescent="0.2">
      <c r="A133" s="20" t="s">
        <v>151</v>
      </c>
      <c r="B133" s="37">
        <f>'pub-06-14'!D$60</f>
        <v>23205125</v>
      </c>
      <c r="C133" s="19" t="str">
        <f t="shared" si="2"/>
        <v/>
      </c>
      <c r="D133" s="18">
        <f>SUM(SUM('pub-06-14'!E$60)*2,SUM('pub-06-14'!F$60)*3,SUM('pub-06-14'!G$60)*4,SUM('pub-06-14'!I$60))</f>
        <v>23205125</v>
      </c>
      <c r="E133" s="21" t="s">
        <v>320</v>
      </c>
    </row>
    <row r="134" spans="1:5" x14ac:dyDescent="0.2">
      <c r="A134" s="20" t="s">
        <v>152</v>
      </c>
      <c r="B134" s="37">
        <f>'pub-06-14'!D$61</f>
        <v>10531817</v>
      </c>
      <c r="C134" s="19" t="str">
        <f t="shared" si="2"/>
        <v/>
      </c>
      <c r="D134" s="18">
        <f>SUM(SUM('pub-06-14'!E$61)*2,SUM('pub-06-14'!F$61)*3,SUM('pub-06-14'!G$61)*4,SUM('pub-06-14'!I$61))</f>
        <v>10531817</v>
      </c>
      <c r="E134" s="21" t="s">
        <v>321</v>
      </c>
    </row>
    <row r="135" spans="1:5" x14ac:dyDescent="0.2">
      <c r="A135" s="20" t="s">
        <v>153</v>
      </c>
      <c r="B135" s="37">
        <f>'pub-06-14'!D$62</f>
        <v>2087732</v>
      </c>
      <c r="C135" s="19" t="str">
        <f t="shared" si="2"/>
        <v/>
      </c>
      <c r="D135" s="18">
        <f>SUM(SUM('pub-06-14'!E$62)*2,SUM('pub-06-14'!F$62)*3,SUM('pub-06-14'!G$62)*4,SUM('pub-06-14'!I$62))</f>
        <v>2087732</v>
      </c>
      <c r="E135" s="21" t="s">
        <v>322</v>
      </c>
    </row>
    <row r="136" spans="1:5" x14ac:dyDescent="0.2">
      <c r="A136" s="20" t="s">
        <v>154</v>
      </c>
      <c r="B136" s="37">
        <f>'pub-06-14'!D$63</f>
        <v>1303568</v>
      </c>
      <c r="C136" s="19" t="str">
        <f t="shared" si="2"/>
        <v/>
      </c>
      <c r="D136" s="18">
        <f>SUM(SUM('pub-06-14'!E$63),SUM('pub-06-14'!F$63),SUM('pub-06-14'!G$63),SUM('pub-06-14'!I$63))</f>
        <v>1303568</v>
      </c>
      <c r="E136" s="21" t="s">
        <v>323</v>
      </c>
    </row>
    <row r="137" spans="1:5" x14ac:dyDescent="0.2">
      <c r="A137" s="20" t="s">
        <v>155</v>
      </c>
      <c r="B137" s="37">
        <f>'pub-06-14'!D$64</f>
        <v>34191986</v>
      </c>
      <c r="C137" s="19" t="str">
        <f t="shared" si="2"/>
        <v/>
      </c>
      <c r="D137" s="18">
        <f>SUM(SUM('pub-06-14'!E$64)*2,SUM('pub-06-14'!F$64)*3,SUM('pub-06-14'!G$64)*4,SUM('pub-06-14'!I$64))</f>
        <v>34191986</v>
      </c>
      <c r="E137" s="21" t="s">
        <v>324</v>
      </c>
    </row>
    <row r="138" spans="1:5" x14ac:dyDescent="0.2">
      <c r="A138" s="20" t="s">
        <v>156</v>
      </c>
      <c r="B138" s="37">
        <f>'pub-06-14'!D$66</f>
        <v>22635018</v>
      </c>
      <c r="C138" s="19" t="str">
        <f t="shared" si="2"/>
        <v/>
      </c>
      <c r="D138" s="18">
        <f>SUM(SUM('pub-06-14'!E$66)*2,SUM('pub-06-14'!F$66)*3,SUM('pub-06-14'!G$66)*4,SUM('pub-06-14'!I$66))</f>
        <v>22635018</v>
      </c>
      <c r="E138" s="21" t="s">
        <v>325</v>
      </c>
    </row>
    <row r="139" spans="1:5" x14ac:dyDescent="0.2">
      <c r="A139" s="20" t="s">
        <v>157</v>
      </c>
      <c r="B139" s="37">
        <f>'pub-06-14'!D$67</f>
        <v>9700495</v>
      </c>
      <c r="C139" s="19" t="str">
        <f t="shared" si="2"/>
        <v/>
      </c>
      <c r="D139" s="18">
        <f>SUM(SUM('pub-06-14'!E$67)*2,SUM('pub-06-14'!F$67)*3,SUM('pub-06-14'!G$67)*4,SUM('pub-06-14'!I$67))</f>
        <v>9700495</v>
      </c>
      <c r="E139" s="21" t="s">
        <v>326</v>
      </c>
    </row>
    <row r="140" spans="1:5" x14ac:dyDescent="0.2">
      <c r="A140" s="20" t="s">
        <v>158</v>
      </c>
      <c r="B140" s="37">
        <f>'pub-06-14'!D$68</f>
        <v>1856473</v>
      </c>
      <c r="C140" s="19" t="str">
        <f t="shared" si="2"/>
        <v/>
      </c>
      <c r="D140" s="18">
        <f>SUM(SUM('pub-06-14'!E$68)*2,SUM('pub-06-14'!F$68)*3,SUM('pub-06-14'!G$68)*4,SUM('pub-06-14'!I$68))</f>
        <v>1856473</v>
      </c>
      <c r="E140" s="21" t="s">
        <v>327</v>
      </c>
    </row>
    <row r="141" spans="1:5" x14ac:dyDescent="0.2">
      <c r="A141" s="20" t="s">
        <v>159</v>
      </c>
      <c r="B141" s="37">
        <f>'pub-06-14'!D$69</f>
        <v>1152075</v>
      </c>
      <c r="C141" s="19" t="str">
        <f t="shared" si="2"/>
        <v/>
      </c>
      <c r="D141" s="18">
        <f>SUM(SUM('pub-06-14'!E$69),SUM('pub-06-14'!F$69),SUM('pub-06-14'!G$69),SUM('pub-06-14'!I$69))</f>
        <v>1152075</v>
      </c>
      <c r="E141" s="21" t="s">
        <v>328</v>
      </c>
    </row>
    <row r="142" spans="1:5" x14ac:dyDescent="0.2">
      <c r="A142" s="20" t="s">
        <v>160</v>
      </c>
      <c r="B142" s="37">
        <f>'pub-06-14'!D$70</f>
        <v>20423281</v>
      </c>
      <c r="C142" s="19" t="str">
        <f t="shared" si="2"/>
        <v/>
      </c>
      <c r="D142" s="18">
        <f>SUM(SUM('pub-06-14'!E$70)*2,SUM('pub-06-14'!F$70)*3,SUM('pub-06-14'!G$70)*4,SUM('pub-06-14'!I$70))</f>
        <v>20423281</v>
      </c>
      <c r="E142" s="21" t="s">
        <v>329</v>
      </c>
    </row>
    <row r="143" spans="1:5" x14ac:dyDescent="0.2">
      <c r="A143" s="20" t="s">
        <v>161</v>
      </c>
      <c r="B143" s="37">
        <f>'pub-06-14'!D$72</f>
        <v>16836424</v>
      </c>
      <c r="C143" s="19" t="str">
        <f t="shared" si="2"/>
        <v/>
      </c>
      <c r="D143" s="18">
        <f>SUM(SUM('pub-06-14'!E$72)*2,SUM('pub-06-14'!F$72)*3,SUM('pub-06-14'!G$72)*4,SUM('pub-06-14'!I$72))</f>
        <v>16836424</v>
      </c>
      <c r="E143" s="21" t="s">
        <v>330</v>
      </c>
    </row>
    <row r="144" spans="1:5" x14ac:dyDescent="0.2">
      <c r="A144" s="20" t="s">
        <v>162</v>
      </c>
      <c r="B144" s="37">
        <f>'pub-06-14'!D$73</f>
        <v>3225159</v>
      </c>
      <c r="C144" s="19" t="str">
        <f t="shared" si="2"/>
        <v/>
      </c>
      <c r="D144" s="18">
        <f>SUM(SUM('pub-06-14'!E$73)*2,SUM('pub-06-14'!F$73)*3,SUM('pub-06-14'!G$73)*4,SUM('pub-06-14'!I$73))</f>
        <v>3225159</v>
      </c>
      <c r="E144" s="21" t="s">
        <v>331</v>
      </c>
    </row>
    <row r="145" spans="1:5" x14ac:dyDescent="0.2">
      <c r="A145" s="20" t="s">
        <v>163</v>
      </c>
      <c r="B145" s="37">
        <f>'pub-06-14'!D$74</f>
        <v>361698</v>
      </c>
      <c r="C145" s="19" t="str">
        <f t="shared" si="2"/>
        <v/>
      </c>
      <c r="D145" s="18">
        <f>SUM(SUM('pub-06-14'!E$74)*2,SUM('pub-06-14'!F$74)*3,SUM('pub-06-14'!G$74)*4,SUM('pub-06-14'!I$74))</f>
        <v>361698</v>
      </c>
      <c r="E145" s="21" t="s">
        <v>332</v>
      </c>
    </row>
    <row r="146" spans="1:5" x14ac:dyDescent="0.2">
      <c r="A146" s="20" t="s">
        <v>164</v>
      </c>
      <c r="B146" s="37">
        <f>'pub-06-14'!D$75</f>
        <v>206607</v>
      </c>
      <c r="C146" s="19" t="str">
        <f t="shared" si="2"/>
        <v/>
      </c>
      <c r="D146" s="18">
        <f>SUM(SUM('pub-06-14'!E$75),SUM('pub-06-14'!F$75),SUM('pub-06-14'!G$75),SUM('pub-06-14'!I$75))</f>
        <v>206607</v>
      </c>
      <c r="E146" s="21" t="s">
        <v>333</v>
      </c>
    </row>
    <row r="147" spans="1:5" x14ac:dyDescent="0.2">
      <c r="A147" s="20" t="s">
        <v>165</v>
      </c>
      <c r="B147" s="37">
        <f>'pub-06-14'!D$76</f>
        <v>10515673</v>
      </c>
      <c r="C147" s="19" t="str">
        <f t="shared" si="2"/>
        <v/>
      </c>
      <c r="D147" s="18">
        <f>SUM(SUM('pub-06-14'!E$76)*2,SUM('pub-06-14'!F$76)*3,SUM('pub-06-14'!G$76)*4,SUM('pub-06-14'!I$76))</f>
        <v>10515673</v>
      </c>
      <c r="E147" s="21" t="s">
        <v>334</v>
      </c>
    </row>
    <row r="148" spans="1:5" x14ac:dyDescent="0.2">
      <c r="A148" s="20" t="s">
        <v>166</v>
      </c>
      <c r="B148" s="37">
        <f>'pub-06-14'!D$78</f>
        <v>9888359</v>
      </c>
      <c r="C148" s="19" t="str">
        <f t="shared" si="2"/>
        <v/>
      </c>
      <c r="D148" s="18">
        <f>SUM(SUM('pub-06-14'!E$78)*2,SUM('pub-06-14'!F$78)*3,SUM('pub-06-14'!G$78)*4,SUM('pub-06-14'!I$78))</f>
        <v>9888359</v>
      </c>
      <c r="E148" s="21" t="s">
        <v>335</v>
      </c>
    </row>
    <row r="149" spans="1:5" x14ac:dyDescent="0.2">
      <c r="A149" s="20" t="s">
        <v>167</v>
      </c>
      <c r="B149" s="37">
        <f>'pub-06-14'!D$79</f>
        <v>606498</v>
      </c>
      <c r="C149" s="19" t="str">
        <f t="shared" si="2"/>
        <v/>
      </c>
      <c r="D149" s="18">
        <f>SUM(SUM('pub-06-14'!E$79)*2,SUM('pub-06-14'!F$79)*3,SUM('pub-06-14'!G$79)*4,SUM('pub-06-14'!I$79))</f>
        <v>606498</v>
      </c>
      <c r="E149" s="21" t="s">
        <v>336</v>
      </c>
    </row>
    <row r="150" spans="1:5" x14ac:dyDescent="0.2">
      <c r="A150" s="20" t="s">
        <v>168</v>
      </c>
      <c r="B150" s="37">
        <f>'pub-06-14'!D$80</f>
        <v>20816</v>
      </c>
      <c r="C150" s="19" t="str">
        <f t="shared" si="2"/>
        <v/>
      </c>
      <c r="D150" s="18">
        <f>SUM(SUM('pub-06-14'!E$80)*2,SUM('pub-06-14'!F$80)*3,SUM('pub-06-14'!G$80)*4,SUM('pub-06-14'!I$80))</f>
        <v>20816</v>
      </c>
      <c r="E150" s="21" t="s">
        <v>337</v>
      </c>
    </row>
    <row r="151" spans="1:5" x14ac:dyDescent="0.2">
      <c r="A151" s="20" t="s">
        <v>169</v>
      </c>
      <c r="B151" s="37">
        <f>'pub-06-14'!D$81</f>
        <v>11259</v>
      </c>
      <c r="C151" s="19" t="str">
        <f t="shared" si="2"/>
        <v/>
      </c>
      <c r="D151" s="18">
        <f>SUM(SUM('pub-06-14'!E$81),SUM('pub-06-14'!F$81),SUM('pub-06-14'!G$81),SUM('pub-06-14'!I$81))</f>
        <v>11259</v>
      </c>
      <c r="E151" s="21" t="s">
        <v>383</v>
      </c>
    </row>
    <row r="152" spans="1:5" x14ac:dyDescent="0.2">
      <c r="A152" s="20" t="s">
        <v>170</v>
      </c>
      <c r="B152" s="37">
        <f>'pub-06-14'!D$82</f>
        <v>3696174</v>
      </c>
      <c r="C152" s="19" t="str">
        <f t="shared" si="2"/>
        <v/>
      </c>
      <c r="D152" s="18">
        <f>SUM(SUM('pub-06-14'!E$82)*2,SUM('pub-06-14'!F$82)*3,SUM('pub-06-14'!G$82)*4,SUM('pub-06-14'!I$82))</f>
        <v>3696174</v>
      </c>
      <c r="E152" s="21" t="s">
        <v>338</v>
      </c>
    </row>
    <row r="153" spans="1:5" x14ac:dyDescent="0.2">
      <c r="A153" s="20" t="s">
        <v>171</v>
      </c>
      <c r="B153" s="37">
        <f>'pub-06-14'!D$84</f>
        <v>16370434</v>
      </c>
      <c r="C153" s="19" t="str">
        <f t="shared" si="2"/>
        <v/>
      </c>
      <c r="D153" s="18">
        <f>SUM(SUM('pub-06-14'!E$84)*2,SUM('pub-06-14'!F$84)*3,SUM('pub-06-14'!G$84)*4,SUM('pub-06-14'!I$84))</f>
        <v>16370434</v>
      </c>
      <c r="E153" s="21" t="s">
        <v>339</v>
      </c>
    </row>
    <row r="154" spans="1:5" x14ac:dyDescent="0.2">
      <c r="A154" s="20" t="s">
        <v>172</v>
      </c>
      <c r="B154" s="37">
        <f>'pub-06-14'!D$86</f>
        <v>7804659</v>
      </c>
      <c r="C154" s="19" t="str">
        <f t="shared" si="2"/>
        <v/>
      </c>
      <c r="D154" s="18">
        <f>SUM(SUM('pub-06-14'!E$86)*2,SUM('pub-06-14'!F$86)*3,SUM('pub-06-14'!G$86)*4,SUM('pub-06-14'!I$86))</f>
        <v>7804659</v>
      </c>
      <c r="E154" s="21" t="s">
        <v>340</v>
      </c>
    </row>
    <row r="155" spans="1:5" x14ac:dyDescent="0.2">
      <c r="A155" s="20" t="s">
        <v>173</v>
      </c>
      <c r="B155" s="37">
        <f>'pub-06-14'!D$87</f>
        <v>5779355</v>
      </c>
      <c r="C155" s="19" t="str">
        <f t="shared" si="2"/>
        <v/>
      </c>
      <c r="D155" s="18">
        <f>SUM(SUM('pub-06-14'!E$87)*2,SUM('pub-06-14'!F$87)*3,SUM('pub-06-14'!G$87)*4,SUM('pub-06-14'!I$87))</f>
        <v>5779355</v>
      </c>
      <c r="E155" s="21" t="s">
        <v>341</v>
      </c>
    </row>
    <row r="156" spans="1:5" x14ac:dyDescent="0.2">
      <c r="A156" s="20" t="s">
        <v>174</v>
      </c>
      <c r="B156" s="37">
        <f>'pub-06-14'!D$88</f>
        <v>2786420</v>
      </c>
      <c r="C156" s="19" t="str">
        <f t="shared" si="2"/>
        <v/>
      </c>
      <c r="D156" s="18">
        <f>SUM(SUM('pub-06-14'!E$88)*2,SUM('pub-06-14'!F$88)*3,SUM('pub-06-14'!G$88)*4,SUM('pub-06-14'!I$88))</f>
        <v>2786420</v>
      </c>
      <c r="E156" s="21" t="s">
        <v>342</v>
      </c>
    </row>
    <row r="157" spans="1:5" x14ac:dyDescent="0.2">
      <c r="A157" s="20" t="s">
        <v>175</v>
      </c>
      <c r="B157" s="37">
        <f>'pub-06-14'!D$89</f>
        <v>1758291</v>
      </c>
      <c r="C157" s="19" t="str">
        <f t="shared" si="2"/>
        <v/>
      </c>
      <c r="D157" s="18">
        <f>SUM(SUM('pub-06-14'!E$89),SUM('pub-06-14'!F$89),SUM('pub-06-14'!G$89),SUM('pub-06-14'!I$89))</f>
        <v>1758291</v>
      </c>
      <c r="E157" s="21" t="s">
        <v>384</v>
      </c>
    </row>
    <row r="158" spans="1:5" x14ac:dyDescent="0.2">
      <c r="A158" s="20" t="s">
        <v>176</v>
      </c>
      <c r="B158" s="37">
        <f>'pub-06-14'!D$90</f>
        <v>15796853</v>
      </c>
      <c r="C158" s="19" t="str">
        <f t="shared" si="2"/>
        <v/>
      </c>
      <c r="D158" s="18">
        <f>SUM(SUM('pub-06-14'!E$90)*2,SUM('pub-06-14'!F$90)*3,SUM('pub-06-14'!G$90)*4,SUM('pub-06-14'!I$90))</f>
        <v>15796853</v>
      </c>
      <c r="E158" s="21" t="s">
        <v>350</v>
      </c>
    </row>
    <row r="159" spans="1:5" x14ac:dyDescent="0.2">
      <c r="A159" s="20" t="s">
        <v>177</v>
      </c>
      <c r="B159" s="37">
        <f>'pub-06-14'!D$92</f>
        <v>7729017</v>
      </c>
      <c r="C159" s="19" t="str">
        <f t="shared" si="2"/>
        <v/>
      </c>
      <c r="D159" s="18">
        <f>SUM(SUM('pub-06-14'!E$92)*2,SUM('pub-06-14'!F$92)*3,SUM('pub-06-14'!G$92)*4,SUM('pub-06-14'!I$92))</f>
        <v>7729017</v>
      </c>
      <c r="E159" s="21" t="s">
        <v>351</v>
      </c>
    </row>
    <row r="160" spans="1:5" x14ac:dyDescent="0.2">
      <c r="A160" s="20" t="s">
        <v>178</v>
      </c>
      <c r="B160" s="37">
        <f>'pub-06-14'!D$93</f>
        <v>5491462</v>
      </c>
      <c r="C160" s="19" t="str">
        <f t="shared" si="2"/>
        <v/>
      </c>
      <c r="D160" s="18">
        <f>SUM(SUM('pub-06-14'!E$93)*2,SUM('pub-06-14'!F$93)*3,SUM('pub-06-14'!G$93)*4,SUM('pub-06-14'!I$93))</f>
        <v>5491462</v>
      </c>
      <c r="E160" s="21" t="s">
        <v>352</v>
      </c>
    </row>
    <row r="161" spans="1:5" x14ac:dyDescent="0.2">
      <c r="A161" s="20" t="s">
        <v>179</v>
      </c>
      <c r="B161" s="37">
        <f>'pub-06-14'!D$94</f>
        <v>2576374</v>
      </c>
      <c r="C161" s="19" t="str">
        <f t="shared" si="2"/>
        <v/>
      </c>
      <c r="D161" s="18">
        <f>SUM(SUM('pub-06-14'!E$94)*2,SUM('pub-06-14'!F$94)*3,SUM('pub-06-14'!G$94)*4,SUM('pub-06-14'!I$94))</f>
        <v>2576374</v>
      </c>
      <c r="E161" s="21" t="s">
        <v>353</v>
      </c>
    </row>
    <row r="162" spans="1:5" x14ac:dyDescent="0.2">
      <c r="A162" s="20" t="s">
        <v>180</v>
      </c>
      <c r="B162" s="37">
        <f>'pub-06-14'!D$95</f>
        <v>1615354</v>
      </c>
      <c r="C162" s="19" t="str">
        <f t="shared" si="2"/>
        <v/>
      </c>
      <c r="D162" s="18">
        <f>SUM(SUM('pub-06-14'!E$95),SUM('pub-06-14'!F$95),SUM('pub-06-14'!G$95),SUM('pub-06-14'!I$95))</f>
        <v>1615354</v>
      </c>
      <c r="E162" s="21" t="s">
        <v>385</v>
      </c>
    </row>
    <row r="163" spans="1:5" x14ac:dyDescent="0.2">
      <c r="A163" s="20" t="s">
        <v>181</v>
      </c>
      <c r="B163" s="37">
        <f>'pub-06-14'!D$96</f>
        <v>15167328</v>
      </c>
      <c r="C163" s="19" t="str">
        <f t="shared" si="2"/>
        <v/>
      </c>
      <c r="D163" s="18">
        <f>SUM(SUM('pub-06-14'!E$96)*2,SUM('pub-06-14'!F$96)*3,SUM('pub-06-14'!G$96)*4,SUM('pub-06-14'!I$96))</f>
        <v>15167328</v>
      </c>
      <c r="E163" s="21" t="s">
        <v>354</v>
      </c>
    </row>
    <row r="164" spans="1:5" x14ac:dyDescent="0.2">
      <c r="A164" s="20" t="s">
        <v>182</v>
      </c>
      <c r="B164" s="37">
        <f>'pub-06-14'!D$98</f>
        <v>7658059</v>
      </c>
      <c r="C164" s="19" t="str">
        <f t="shared" si="2"/>
        <v/>
      </c>
      <c r="D164" s="18">
        <f>SUM(SUM('pub-06-14'!E$98)*2,SUM('pub-06-14'!F$98)*3,SUM('pub-06-14'!G$98)*4,SUM('pub-06-14'!I$98))</f>
        <v>7658059</v>
      </c>
      <c r="E164" s="21" t="s">
        <v>355</v>
      </c>
    </row>
    <row r="165" spans="1:5" x14ac:dyDescent="0.2">
      <c r="A165" s="20" t="s">
        <v>183</v>
      </c>
      <c r="B165" s="37">
        <f>'pub-06-14'!D$99</f>
        <v>5165833</v>
      </c>
      <c r="C165" s="19" t="str">
        <f t="shared" si="2"/>
        <v/>
      </c>
      <c r="D165" s="18">
        <f>SUM(SUM('pub-06-14'!E$99)*2,SUM('pub-06-14'!F$99)*3,SUM('pub-06-14'!G$99)*4,SUM('pub-06-14'!I$99))</f>
        <v>5165833</v>
      </c>
      <c r="E165" s="21" t="s">
        <v>356</v>
      </c>
    </row>
    <row r="166" spans="1:5" x14ac:dyDescent="0.2">
      <c r="A166" s="20" t="s">
        <v>184</v>
      </c>
      <c r="B166" s="37">
        <f>'pub-06-14'!D$100</f>
        <v>2343436</v>
      </c>
      <c r="C166" s="19" t="str">
        <f t="shared" si="2"/>
        <v/>
      </c>
      <c r="D166" s="18">
        <f>SUM(SUM('pub-06-14'!E$100)*2,SUM('pub-06-14'!F$100)*3,SUM('pub-06-14'!G$100)*4,SUM('pub-06-14'!I$100))</f>
        <v>2343436</v>
      </c>
      <c r="E166" s="21" t="s">
        <v>357</v>
      </c>
    </row>
    <row r="167" spans="1:5" x14ac:dyDescent="0.2">
      <c r="A167" s="20" t="s">
        <v>185</v>
      </c>
      <c r="B167" s="37">
        <f>'pub-06-14'!D$101</f>
        <v>1457841</v>
      </c>
      <c r="C167" s="19" t="str">
        <f t="shared" si="2"/>
        <v/>
      </c>
      <c r="D167" s="18">
        <f>SUM(SUM('pub-06-14'!E$101),SUM('pub-06-14'!F$101),SUM('pub-06-14'!G$101),SUM('pub-06-14'!I$101))</f>
        <v>1457841</v>
      </c>
      <c r="E167" s="21" t="s">
        <v>386</v>
      </c>
    </row>
    <row r="168" spans="1:5" x14ac:dyDescent="0.2">
      <c r="A168" s="20" t="s">
        <v>186</v>
      </c>
      <c r="B168" s="37">
        <f>'pub-06-14'!D$102</f>
        <v>14497619</v>
      </c>
      <c r="C168" s="19" t="str">
        <f t="shared" si="2"/>
        <v/>
      </c>
      <c r="D168" s="18">
        <f>SUM(SUM('pub-06-14'!E$102)*2,SUM('pub-06-14'!F$102)*3,SUM('pub-06-14'!G$102)*4,SUM('pub-06-14'!I$102))</f>
        <v>14497619</v>
      </c>
      <c r="E168" s="21" t="s">
        <v>358</v>
      </c>
    </row>
    <row r="169" spans="1:5" x14ac:dyDescent="0.2">
      <c r="A169" s="20" t="s">
        <v>187</v>
      </c>
      <c r="B169" s="37">
        <f>'pub-06-14'!D$104</f>
        <v>7573312</v>
      </c>
      <c r="C169" s="19" t="str">
        <f t="shared" si="2"/>
        <v/>
      </c>
      <c r="D169" s="18">
        <f>SUM(SUM('pub-06-14'!E$104)*2,SUM('pub-06-14'!F$104)*3,SUM('pub-06-14'!G$104)*4,SUM('pub-06-14'!I$104))</f>
        <v>7573312</v>
      </c>
      <c r="E169" s="21" t="s">
        <v>359</v>
      </c>
    </row>
    <row r="170" spans="1:5" x14ac:dyDescent="0.2">
      <c r="A170" s="20" t="s">
        <v>188</v>
      </c>
      <c r="B170" s="37">
        <f>'pub-06-14'!D$105</f>
        <v>4824526</v>
      </c>
      <c r="C170" s="19" t="str">
        <f t="shared" si="2"/>
        <v/>
      </c>
      <c r="D170" s="18">
        <f>SUM(SUM('pub-06-14'!E$105)*2,SUM('pub-06-14'!F$105)*3,SUM('pub-06-14'!G$105)*4,SUM('pub-06-14'!I$105))</f>
        <v>4824526</v>
      </c>
      <c r="E170" s="21" t="s">
        <v>360</v>
      </c>
    </row>
    <row r="171" spans="1:5" x14ac:dyDescent="0.2">
      <c r="A171" s="20" t="s">
        <v>189</v>
      </c>
      <c r="B171" s="37">
        <f>'pub-06-14'!D$106</f>
        <v>2099781</v>
      </c>
      <c r="C171" s="19" t="str">
        <f t="shared" si="2"/>
        <v/>
      </c>
      <c r="D171" s="18">
        <f>SUM(SUM('pub-06-14'!E$106)*2,SUM('pub-06-14'!F$106)*3,SUM('pub-06-14'!G$106)*4,SUM('pub-06-14'!I$106))</f>
        <v>2099781</v>
      </c>
      <c r="E171" s="21" t="s">
        <v>361</v>
      </c>
    </row>
    <row r="172" spans="1:5" x14ac:dyDescent="0.2">
      <c r="A172" s="20" t="s">
        <v>190</v>
      </c>
      <c r="B172" s="37">
        <f>'pub-06-14'!D$107</f>
        <v>1295683</v>
      </c>
      <c r="C172" s="19" t="str">
        <f t="shared" si="2"/>
        <v/>
      </c>
      <c r="D172" s="18">
        <f>SUM(SUM('pub-06-14'!E$107),SUM('pub-06-14'!F$107),SUM('pub-06-14'!G$107),SUM('pub-06-14'!I$107))</f>
        <v>1295683</v>
      </c>
      <c r="E172" s="21" t="s">
        <v>387</v>
      </c>
    </row>
    <row r="173" spans="1:5" x14ac:dyDescent="0.2">
      <c r="A173" s="20" t="s">
        <v>191</v>
      </c>
      <c r="B173" s="37">
        <f>'pub-06-14'!D$108</f>
        <v>8765048</v>
      </c>
      <c r="C173" s="19" t="str">
        <f t="shared" si="2"/>
        <v/>
      </c>
      <c r="D173" s="18">
        <f>SUM(SUM('pub-06-14'!E$108)*2,SUM('pub-06-14'!F$108)*3,SUM('pub-06-14'!G$108)*4,SUM('pub-06-14'!I$108))</f>
        <v>8765048</v>
      </c>
      <c r="E173" s="21" t="s">
        <v>362</v>
      </c>
    </row>
    <row r="174" spans="1:5" x14ac:dyDescent="0.2">
      <c r="A174" s="20" t="s">
        <v>192</v>
      </c>
      <c r="B174" s="37">
        <f>'pub-06-14'!D$110</f>
        <v>6272836</v>
      </c>
      <c r="C174" s="19" t="str">
        <f t="shared" si="2"/>
        <v/>
      </c>
      <c r="D174" s="18">
        <f>SUM(SUM('pub-06-14'!E$110)*2,SUM('pub-06-14'!F$110)*3,SUM('pub-06-14'!G$110)*4,SUM('pub-06-14'!I$110))</f>
        <v>6272836</v>
      </c>
      <c r="E174" s="21" t="s">
        <v>363</v>
      </c>
    </row>
    <row r="175" spans="1:5" x14ac:dyDescent="0.2">
      <c r="A175" s="20" t="s">
        <v>193</v>
      </c>
      <c r="B175" s="37">
        <f>'pub-06-14'!D$111</f>
        <v>2034268</v>
      </c>
      <c r="C175" s="19" t="str">
        <f t="shared" si="2"/>
        <v/>
      </c>
      <c r="D175" s="18">
        <f>SUM(SUM('pub-06-14'!E$111)*2,SUM('pub-06-14'!F$111)*3,SUM('pub-06-14'!G$111)*4,SUM('pub-06-14'!I$111))</f>
        <v>2034268</v>
      </c>
      <c r="E175" s="21" t="s">
        <v>364</v>
      </c>
    </row>
    <row r="176" spans="1:5" x14ac:dyDescent="0.2">
      <c r="A176" s="20" t="s">
        <v>194</v>
      </c>
      <c r="B176" s="37">
        <f>'pub-06-14'!D$112</f>
        <v>457944</v>
      </c>
      <c r="C176" s="19" t="str">
        <f t="shared" si="2"/>
        <v/>
      </c>
      <c r="D176" s="18">
        <f>SUM(SUM('pub-06-14'!E$112)*2,SUM('pub-06-14'!F$112)*3,SUM('pub-06-14'!G$112)*4,SUM('pub-06-14'!I$112))</f>
        <v>457944</v>
      </c>
      <c r="E176" s="21" t="s">
        <v>365</v>
      </c>
    </row>
    <row r="177" spans="1:5" x14ac:dyDescent="0.2">
      <c r="A177" s="20" t="s">
        <v>195</v>
      </c>
      <c r="B177" s="37">
        <f>'pub-06-14'!D$113</f>
        <v>256066</v>
      </c>
      <c r="C177" s="19" t="str">
        <f t="shared" si="2"/>
        <v/>
      </c>
      <c r="D177" s="18">
        <f>SUM(SUM('pub-06-14'!E$113),SUM('pub-06-14'!F$113),SUM('pub-06-14'!G$113),SUM('pub-06-14'!I$113))</f>
        <v>256066</v>
      </c>
      <c r="E177" s="21" t="s">
        <v>388</v>
      </c>
    </row>
    <row r="178" spans="1:5" x14ac:dyDescent="0.2">
      <c r="A178" s="20" t="s">
        <v>196</v>
      </c>
      <c r="B178" s="37">
        <f>'pub-06-14'!D$114</f>
        <v>4806107</v>
      </c>
      <c r="C178" s="19" t="str">
        <f t="shared" si="2"/>
        <v/>
      </c>
      <c r="D178" s="18">
        <f>SUM(SUM('pub-06-14'!E$114)*2,SUM('pub-06-14'!F$114)*3,SUM('pub-06-14'!G$114)*4,SUM('pub-06-14'!I$114))</f>
        <v>4806107</v>
      </c>
      <c r="E178" s="21" t="s">
        <v>366</v>
      </c>
    </row>
    <row r="179" spans="1:5" x14ac:dyDescent="0.2">
      <c r="A179" s="20" t="s">
        <v>197</v>
      </c>
      <c r="B179" s="37">
        <f>'pub-06-14'!D$116</f>
        <v>4311710</v>
      </c>
      <c r="C179" s="19" t="str">
        <f t="shared" si="2"/>
        <v/>
      </c>
      <c r="D179" s="18">
        <f>SUM(SUM('pub-06-14'!E$116)*2,SUM('pub-06-14'!F$116)*3,SUM('pub-06-14'!G$116)*4,SUM('pub-06-14'!I$116))</f>
        <v>4311710</v>
      </c>
      <c r="E179" s="21" t="s">
        <v>367</v>
      </c>
    </row>
    <row r="180" spans="1:5" x14ac:dyDescent="0.2">
      <c r="A180" s="20" t="s">
        <v>198</v>
      </c>
      <c r="B180" s="37">
        <f>'pub-06-14'!D$117</f>
        <v>471658</v>
      </c>
      <c r="C180" s="19" t="str">
        <f t="shared" si="2"/>
        <v/>
      </c>
      <c r="D180" s="18">
        <f>SUM(SUM('pub-06-14'!E$117)*2,SUM('pub-06-14'!F$117)*3,SUM('pub-06-14'!G$117)*4,SUM('pub-06-14'!I$117))</f>
        <v>471658</v>
      </c>
      <c r="E180" s="21" t="s">
        <v>368</v>
      </c>
    </row>
    <row r="181" spans="1:5" x14ac:dyDescent="0.2">
      <c r="A181" s="20" t="s">
        <v>199</v>
      </c>
      <c r="B181" s="37">
        <f>'pub-06-14'!D$118</f>
        <v>22739</v>
      </c>
      <c r="C181" s="19" t="str">
        <f t="shared" si="2"/>
        <v/>
      </c>
      <c r="D181" s="18">
        <f>SUM(SUM('pub-06-14'!E$118)*2,SUM('pub-06-14'!F$118)*3,SUM('pub-06-14'!G$118)*4,SUM('pub-06-14'!I$118))</f>
        <v>22739</v>
      </c>
      <c r="E181" s="21" t="s">
        <v>369</v>
      </c>
    </row>
    <row r="182" spans="1:5" x14ac:dyDescent="0.2">
      <c r="A182" s="20" t="s">
        <v>200</v>
      </c>
      <c r="B182" s="37">
        <f>'pub-06-14'!D$119</f>
        <v>11591</v>
      </c>
      <c r="C182" s="19" t="str">
        <f t="shared" si="2"/>
        <v/>
      </c>
      <c r="D182" s="18">
        <f>SUM(SUM('pub-06-14'!E$119),SUM('pub-06-14'!F$119),SUM('pub-06-14'!G$119),SUM('pub-06-14'!I$119))</f>
        <v>11591</v>
      </c>
      <c r="E182" s="21" t="s">
        <v>389</v>
      </c>
    </row>
    <row r="183" spans="1:5" x14ac:dyDescent="0.2">
      <c r="A183" s="20" t="s">
        <v>201</v>
      </c>
      <c r="B183" s="37">
        <f>'pub-06-14'!D$120</f>
        <v>1692955</v>
      </c>
      <c r="C183" s="19" t="str">
        <f t="shared" si="2"/>
        <v/>
      </c>
      <c r="D183" s="18">
        <f>SUM('pub-06-14'!E$120*2,'pub-06-14'!F$120*3,'pub-06-14'!G$120*4,'pub-06-14'!I$120)</f>
        <v>1692955</v>
      </c>
      <c r="E183" s="21" t="s">
        <v>370</v>
      </c>
    </row>
    <row r="184" spans="1:5" x14ac:dyDescent="0.2">
      <c r="A184" s="20" t="s">
        <v>202</v>
      </c>
      <c r="B184" s="18">
        <f>'pub-06-14'!C8</f>
        <v>17285907</v>
      </c>
      <c r="C184" s="19" t="str">
        <f t="shared" si="2"/>
        <v/>
      </c>
      <c r="D184" s="18">
        <f>SUM('pub-06-14'!C46,'pub-06-14'!C84)</f>
        <v>17285907</v>
      </c>
      <c r="E184" s="21" t="s">
        <v>343</v>
      </c>
    </row>
    <row r="185" spans="1:5" x14ac:dyDescent="0.2">
      <c r="A185" s="20" t="s">
        <v>203</v>
      </c>
      <c r="B185" s="18">
        <f>'pub-06-14'!D8</f>
        <v>55289880</v>
      </c>
      <c r="C185" s="19" t="str">
        <f t="shared" si="2"/>
        <v/>
      </c>
      <c r="D185" s="18">
        <f>SUM('pub-06-14'!D46,'pub-06-14'!D84)</f>
        <v>55289880</v>
      </c>
      <c r="E185" s="21" t="s">
        <v>344</v>
      </c>
    </row>
    <row r="186" spans="1:5" x14ac:dyDescent="0.2">
      <c r="A186" s="20" t="s">
        <v>204</v>
      </c>
      <c r="B186" s="18">
        <f>'pub-06-14'!E8</f>
        <v>4150733</v>
      </c>
      <c r="C186" s="19" t="str">
        <f t="shared" si="2"/>
        <v/>
      </c>
      <c r="D186" s="18">
        <f>SUM('pub-06-14'!E46,'pub-06-14'!E84)</f>
        <v>4150733</v>
      </c>
      <c r="E186" s="21" t="s">
        <v>345</v>
      </c>
    </row>
    <row r="187" spans="1:5" x14ac:dyDescent="0.2">
      <c r="A187" s="20" t="s">
        <v>205</v>
      </c>
      <c r="B187" s="18">
        <f>'pub-06-14'!F8</f>
        <v>7251106</v>
      </c>
      <c r="C187" s="19" t="str">
        <f t="shared" si="2"/>
        <v/>
      </c>
      <c r="D187" s="18">
        <f>SUM('pub-06-14'!F46,'pub-06-14'!F84)</f>
        <v>7251106</v>
      </c>
      <c r="E187" s="21" t="s">
        <v>346</v>
      </c>
    </row>
    <row r="188" spans="1:5" x14ac:dyDescent="0.2">
      <c r="A188" s="20" t="s">
        <v>206</v>
      </c>
      <c r="B188" s="18">
        <f>'pub-06-14'!G8</f>
        <v>4658920</v>
      </c>
      <c r="C188" s="19" t="str">
        <f t="shared" si="2"/>
        <v/>
      </c>
      <c r="D188" s="18">
        <f>SUM('pub-06-14'!G46,'pub-06-14'!G84)</f>
        <v>4658920</v>
      </c>
      <c r="E188" s="21" t="s">
        <v>347</v>
      </c>
    </row>
    <row r="189" spans="1:5" x14ac:dyDescent="0.2">
      <c r="A189" s="20" t="s">
        <v>207</v>
      </c>
      <c r="B189" s="18">
        <f>'pub-06-14'!H8</f>
        <v>1225148</v>
      </c>
      <c r="C189" s="19" t="str">
        <f t="shared" si="2"/>
        <v/>
      </c>
      <c r="D189" s="18">
        <f>SUM('pub-06-14'!H46,'pub-06-14'!H84)</f>
        <v>1225148</v>
      </c>
      <c r="E189" s="21" t="s">
        <v>348</v>
      </c>
    </row>
    <row r="190" spans="1:5" x14ac:dyDescent="0.2">
      <c r="A190" s="20" t="s">
        <v>208</v>
      </c>
      <c r="B190" s="18">
        <f>'pub-06-14'!I8</f>
        <v>6599416</v>
      </c>
      <c r="C190" s="19" t="str">
        <f t="shared" ref="C190" si="3">IF(IF(ISNUMBER(B190),B190,0)=IF(ISNUMBER(D190),D190,0),"","&lt;&gt;")</f>
        <v/>
      </c>
      <c r="D190" s="18">
        <f>SUM('pub-06-14'!I46,'pub-06-14'!I84)</f>
        <v>6599416</v>
      </c>
      <c r="E190" s="21" t="s">
        <v>349</v>
      </c>
    </row>
    <row r="191" spans="1:5" x14ac:dyDescent="0.2">
      <c r="A191" s="50" t="s">
        <v>25</v>
      </c>
      <c r="B191" s="50"/>
      <c r="C191" s="50"/>
      <c r="D191" s="50"/>
      <c r="E191" s="50"/>
    </row>
  </sheetData>
  <autoFilter ref="A14:E23"/>
  <mergeCells count="10">
    <mergeCell ref="A13:E13"/>
    <mergeCell ref="A15:E15"/>
    <mergeCell ref="A191:E191"/>
    <mergeCell ref="A1:E1"/>
    <mergeCell ref="A2:E2"/>
    <mergeCell ref="A4:D4"/>
    <mergeCell ref="A5:B7"/>
    <mergeCell ref="A8:B10"/>
    <mergeCell ref="A11:B11"/>
    <mergeCell ref="C11:D11"/>
  </mergeCells>
  <pageMargins left="0.75" right="0.75" top="1" bottom="1" header="0.5" footer="0.5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pub-06-14</vt:lpstr>
      <vt:lpstr>Увязки</vt:lpstr>
      <vt:lpstr>'pub-06-14'!Print_Area</vt:lpstr>
      <vt:lpstr>'pub-06-14'!Print_Titles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USER65</cp:lastModifiedBy>
  <cp:lastPrinted>2012-12-13T08:50:27Z</cp:lastPrinted>
  <dcterms:created xsi:type="dcterms:W3CDTF">2009-04-06T06:28:04Z</dcterms:created>
  <dcterms:modified xsi:type="dcterms:W3CDTF">2013-02-06T07:49:19Z</dcterms:modified>
</cp:coreProperties>
</file>